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hádzky\Obrat DPH\"/>
    </mc:Choice>
  </mc:AlternateContent>
  <xr:revisionPtr revIDLastSave="0" documentId="13_ncr:1_{2F7FDC20-8DFA-4CE0-B0FC-2A25CA1781E4}" xr6:coauthVersionLast="47" xr6:coauthVersionMax="47" xr10:uidLastSave="{00000000-0000-0000-0000-000000000000}"/>
  <workbookProtection workbookAlgorithmName="SHA-512" workbookHashValue="K3Rv8cD//7SWMfKGp6QaSdHU4Tud/i45k5PQ0wT9qAwaI97tZ2hXadCcwVeyIiR1L7hRJfkNq/tH5cR5a/okPw==" workbookSaltValue="Ii7B2RPjZUmO4lTdNl9SLA==" workbookSpinCount="100000" lockStructure="1"/>
  <bookViews>
    <workbookView xWindow="-120" yWindow="-120" windowWidth="29040" windowHeight="15840" xr2:uid="{00000000-000D-0000-FFFF-FFFF00000000}"/>
  </bookViews>
  <sheets>
    <sheet name="OBRAT" sheetId="1" r:id="rId1"/>
    <sheet name="01" sheetId="3" r:id="rId2"/>
    <sheet name="02" sheetId="16" r:id="rId3"/>
    <sheet name="03" sheetId="17" r:id="rId4"/>
    <sheet name="04" sheetId="18" r:id="rId5"/>
    <sheet name="05" sheetId="19" state="hidden" r:id="rId6"/>
    <sheet name="06" sheetId="20" state="hidden" r:id="rId7"/>
    <sheet name="07" sheetId="21" state="hidden" r:id="rId8"/>
    <sheet name="08" sheetId="22" state="hidden" r:id="rId9"/>
    <sheet name="09" sheetId="23" state="hidden" r:id="rId10"/>
    <sheet name="10" sheetId="24" state="hidden" r:id="rId11"/>
    <sheet name="11" sheetId="25" state="hidden" r:id="rId12"/>
    <sheet name="12" sheetId="26" state="hidden" r:id="rId13"/>
    <sheet name="I" sheetId="2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G11" i="1" s="1"/>
  <c r="G12" i="1"/>
  <c r="G13" i="1"/>
  <c r="G14" i="1"/>
  <c r="G15" i="1"/>
  <c r="G16" i="1"/>
  <c r="G17" i="1"/>
  <c r="G18" i="1"/>
  <c r="G19" i="1"/>
  <c r="E11" i="1"/>
  <c r="S24" i="1"/>
  <c r="B4" i="1"/>
  <c r="E10" i="1"/>
  <c r="E9" i="1"/>
  <c r="E8" i="1"/>
  <c r="C10" i="1"/>
  <c r="G10" i="1" s="1"/>
  <c r="C9" i="1"/>
  <c r="C8" i="1"/>
  <c r="F21" i="1"/>
  <c r="D21" i="1"/>
  <c r="G9" i="1" l="1"/>
  <c r="G8" i="1"/>
  <c r="E21" i="1"/>
  <c r="E22" i="1" s="1"/>
  <c r="C21" i="1"/>
  <c r="C22" i="1" s="1"/>
  <c r="G21" i="1" l="1"/>
  <c r="J8" i="1"/>
  <c r="K8" i="1" s="1"/>
  <c r="P8" i="1" s="1"/>
  <c r="C23" i="1"/>
  <c r="J9" i="1"/>
  <c r="M9" i="1" s="1"/>
  <c r="Q9" i="1" s="1"/>
  <c r="J14" i="1"/>
  <c r="M14" i="1" s="1"/>
  <c r="Q14" i="1" s="1"/>
  <c r="J10" i="1"/>
  <c r="K10" i="1" s="1"/>
  <c r="J16" i="1"/>
  <c r="M16" i="1" s="1"/>
  <c r="Q16" i="1" s="1"/>
  <c r="J13" i="1"/>
  <c r="M13" i="1" s="1"/>
  <c r="Q13" i="1" s="1"/>
  <c r="J19" i="1"/>
  <c r="N19" i="1" s="1"/>
  <c r="J11" i="1"/>
  <c r="N11" i="1" s="1"/>
  <c r="J17" i="1"/>
  <c r="N17" i="1" s="1"/>
  <c r="J15" i="1"/>
  <c r="L15" i="1" s="1"/>
  <c r="J12" i="1"/>
  <c r="M12" i="1" s="1"/>
  <c r="Q12" i="1" s="1"/>
  <c r="J18" i="1"/>
  <c r="N18" i="1" s="1"/>
  <c r="M8" i="1" l="1"/>
  <c r="Q8" i="1" s="1"/>
  <c r="R8" i="1" s="1"/>
  <c r="L8" i="1"/>
  <c r="N8" i="1"/>
  <c r="P10" i="1"/>
  <c r="M10" i="1"/>
  <c r="N10" i="1"/>
  <c r="K14" i="1"/>
  <c r="P14" i="1" s="1"/>
  <c r="R14" i="1" s="1"/>
  <c r="S14" i="1" s="1" a="1"/>
  <c r="S14" i="1" s="1"/>
  <c r="L12" i="1"/>
  <c r="K12" i="1"/>
  <c r="L14" i="1"/>
  <c r="L10" i="1"/>
  <c r="L19" i="1"/>
  <c r="N12" i="1"/>
  <c r="K19" i="1"/>
  <c r="P19" i="1" s="1"/>
  <c r="M15" i="1"/>
  <c r="Q15" i="1" s="1"/>
  <c r="N15" i="1"/>
  <c r="N16" i="1"/>
  <c r="L17" i="1"/>
  <c r="M17" i="1"/>
  <c r="Q17" i="1" s="1"/>
  <c r="K17" i="1"/>
  <c r="P17" i="1" s="1"/>
  <c r="K9" i="1"/>
  <c r="P9" i="1" s="1"/>
  <c r="R9" i="1" s="1"/>
  <c r="S9" i="1" s="1" a="1"/>
  <c r="S9" i="1" s="1"/>
  <c r="M19" i="1"/>
  <c r="Q19" i="1" s="1"/>
  <c r="N14" i="1"/>
  <c r="K16" i="1"/>
  <c r="P16" i="1" s="1"/>
  <c r="R16" i="1" s="1"/>
  <c r="S16" i="1" s="1" a="1"/>
  <c r="S16" i="1" s="1"/>
  <c r="N9" i="1"/>
  <c r="L9" i="1"/>
  <c r="L18" i="1"/>
  <c r="L11" i="1"/>
  <c r="M18" i="1"/>
  <c r="Q18" i="1" s="1"/>
  <c r="M11" i="1"/>
  <c r="Q11" i="1" s="1"/>
  <c r="L16" i="1"/>
  <c r="K15" i="1"/>
  <c r="P15" i="1" s="1"/>
  <c r="K18" i="1"/>
  <c r="P18" i="1" s="1"/>
  <c r="K11" i="1"/>
  <c r="P11" i="1" s="1"/>
  <c r="L13" i="1"/>
  <c r="K13" i="1"/>
  <c r="P13" i="1" s="1"/>
  <c r="R13" i="1" s="1"/>
  <c r="S13" i="1" s="1" a="1"/>
  <c r="S13" i="1" s="1"/>
  <c r="N13" i="1"/>
  <c r="S8" i="1" l="1" a="1"/>
  <c r="S8" i="1" s="1"/>
  <c r="R15" i="1"/>
  <c r="S15" i="1" s="1" a="1"/>
  <c r="S15" i="1" s="1"/>
  <c r="R11" i="1"/>
  <c r="S11" i="1" s="1" a="1"/>
  <c r="S11" i="1" s="1"/>
  <c r="R18" i="1"/>
  <c r="S18" i="1" s="1" a="1"/>
  <c r="S18" i="1" s="1"/>
  <c r="R19" i="1"/>
  <c r="S19" i="1" s="1" a="1"/>
  <c r="S19" i="1" s="1"/>
  <c r="R17" i="1"/>
  <c r="S17" i="1" s="1" a="1"/>
  <c r="S17" i="1" s="1"/>
  <c r="Q10" i="1"/>
  <c r="R10" i="1" s="1"/>
  <c r="S10" i="1" s="1" a="1"/>
  <c r="S10" i="1" s="1"/>
  <c r="P12" i="1"/>
  <c r="R12" i="1" s="1"/>
  <c r="S12" i="1" s="1" a="1"/>
  <c r="S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U2" authorId="0" shapeId="0" xr:uid="{71C7E399-D2E1-4137-A814-1F9CF70AB523}">
      <text>
        <r>
          <rPr>
            <b/>
            <sz val="11"/>
            <color indexed="81"/>
            <rFont val="Segoe UI"/>
            <family val="2"/>
            <charset val="238"/>
          </rPr>
          <t>Zadávanie údajov</t>
        </r>
        <r>
          <rPr>
            <b/>
            <sz val="9"/>
            <color indexed="81"/>
            <rFont val="Segoe UI"/>
            <family val="2"/>
            <charset val="238"/>
          </rPr>
          <t xml:space="preserve">
- </t>
        </r>
        <r>
          <rPr>
            <sz val="9"/>
            <color indexed="81"/>
            <rFont val="Segoe UI"/>
            <family val="2"/>
            <charset val="238"/>
          </rPr>
          <t xml:space="preserve">Údaje môžete zadávať na </t>
        </r>
        <r>
          <rPr>
            <u/>
            <sz val="9"/>
            <color indexed="81"/>
            <rFont val="Segoe UI"/>
            <family val="2"/>
            <charset val="238"/>
          </rPr>
          <t>mesačnej báze</t>
        </r>
        <r>
          <rPr>
            <sz val="9"/>
            <color indexed="81"/>
            <rFont val="Segoe UI"/>
            <family val="2"/>
            <charset val="238"/>
          </rPr>
          <t>. Vtedy údaje zadávate do stĺpca "</t>
        </r>
        <r>
          <rPr>
            <b/>
            <sz val="9"/>
            <color indexed="81"/>
            <rFont val="Segoe UI"/>
            <family val="2"/>
            <charset val="238"/>
          </rPr>
          <t>mimo evidencie</t>
        </r>
        <r>
          <rPr>
            <sz val="9"/>
            <color indexed="81"/>
            <rFont val="Segoe UI"/>
            <family val="2"/>
            <charset val="238"/>
          </rPr>
          <t xml:space="preserve">".
- Doporučujem údaje zadávať na </t>
        </r>
        <r>
          <rPr>
            <u/>
            <sz val="9"/>
            <color indexed="81"/>
            <rFont val="Segoe UI"/>
            <family val="2"/>
            <charset val="238"/>
          </rPr>
          <t>dennej báze</t>
        </r>
        <r>
          <rPr>
            <sz val="9"/>
            <color indexed="81"/>
            <rFont val="Segoe UI"/>
            <family val="2"/>
            <charset val="238"/>
          </rPr>
          <t xml:space="preserve">, nakoľko povinnosť registrovať sa za platiteľa dane je </t>
        </r>
        <r>
          <rPr>
            <b/>
            <sz val="9"/>
            <color indexed="81"/>
            <rFont val="Segoe UI"/>
            <family val="2"/>
            <charset val="238"/>
          </rPr>
          <t>do 5 pracovných dní</t>
        </r>
        <r>
          <rPr>
            <sz val="9"/>
            <color indexed="81"/>
            <rFont val="Segoe UI"/>
            <family val="2"/>
            <charset val="238"/>
          </rPr>
          <t xml:space="preserve"> od prekročenia výšky sledovaného obratu. 
Údaje na dennej báze zadávate </t>
        </r>
        <r>
          <rPr>
            <b/>
            <sz val="9"/>
            <color indexed="81"/>
            <rFont val="Segoe UI"/>
            <family val="2"/>
            <charset val="238"/>
          </rPr>
          <t xml:space="preserve">dole do záložiek 01-12. </t>
        </r>
        <r>
          <rPr>
            <sz val="9"/>
            <color indexed="81"/>
            <rFont val="Segoe UI"/>
            <family val="2"/>
            <charset val="238"/>
          </rPr>
          <t>Takto zadané údaje sa automaticky zobrazia v časti "</t>
        </r>
        <r>
          <rPr>
            <b/>
            <sz val="9"/>
            <color indexed="81"/>
            <rFont val="Segoe UI"/>
            <family val="2"/>
            <charset val="238"/>
          </rPr>
          <t>z evidencie 01-12</t>
        </r>
        <r>
          <rPr>
            <sz val="9"/>
            <color indexed="81"/>
            <rFont val="Segoe UI"/>
            <family val="2"/>
            <charset val="238"/>
          </rPr>
          <t xml:space="preserve">" podľa druhu obratu (faktúry/pokladňa).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<sst xmlns="http://schemas.openxmlformats.org/spreadsheetml/2006/main" count="156" uniqueCount="83">
  <si>
    <t>© Miroslav Gandžala - www.agrico.sk</t>
  </si>
  <si>
    <t>Pokladňa</t>
  </si>
  <si>
    <t>SPOLU</t>
  </si>
  <si>
    <t>*) Do DODANIA vstupujú VYSTAVENÉ faktúry bez ohľadu na stav ich úhrady.</t>
  </si>
  <si>
    <t>Ďalšie pomôcky pre účtovníkov TU</t>
  </si>
  <si>
    <t>Dodanie - pokladňa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</si>
  <si>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</si>
  <si>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</si>
  <si>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</si>
  <si>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</si>
  <si>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</si>
  <si>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</si>
  <si>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</si>
  <si>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</si>
  <si>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</si>
  <si>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</si>
  <si>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</si>
  <si>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</si>
  <si>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Dodanie - faktúry*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</si>
  <si>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</si>
  <si>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</si>
  <si>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</si>
  <si>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</si>
  <si>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</si>
  <si>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</si>
  <si>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</si>
  <si>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</si>
  <si>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</si>
  <si>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</si>
  <si>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</si>
  <si>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</si>
  <si>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limit 1</t>
  </si>
  <si>
    <t>limit 2</t>
  </si>
  <si>
    <t>Ver. 3.0.0 2025 -2025</t>
  </si>
  <si>
    <t>z evidencie 01-12</t>
  </si>
  <si>
    <t>mimo evidencie</t>
  </si>
  <si>
    <t>Dátum</t>
  </si>
  <si>
    <t>Suma</t>
  </si>
  <si>
    <t>Poznámka</t>
  </si>
  <si>
    <t>Faktúra</t>
  </si>
  <si>
    <t>Faktúra / Pokladňa</t>
  </si>
  <si>
    <t>Január 2025</t>
  </si>
  <si>
    <t>September 2025</t>
  </si>
  <si>
    <t>Február 2025</t>
  </si>
  <si>
    <t>Marec 2025</t>
  </si>
  <si>
    <t>Apríl 2025</t>
  </si>
  <si>
    <t>Máj 2025</t>
  </si>
  <si>
    <t>Jún 2025</t>
  </si>
  <si>
    <t>Júl 2025</t>
  </si>
  <si>
    <t>August 2025</t>
  </si>
  <si>
    <t>Október 2025</t>
  </si>
  <si>
    <t>November 2025</t>
  </si>
  <si>
    <t>December 2025</t>
  </si>
  <si>
    <t>Pomer obratu k  62 500,00 €</t>
  </si>
  <si>
    <t>Spolu obrat za sledované obdobie</t>
  </si>
  <si>
    <t>Posudzované v mesiaci</t>
  </si>
  <si>
    <t>Do vzniku platcovstva od 1.1.2026 ešte chýba ...</t>
  </si>
  <si>
    <t>Pomer obratu k 50 000,00 €</t>
  </si>
  <si>
    <t>Do vzniku platcovstva od aktuálneho mesiaca ešte chýba ...</t>
  </si>
  <si>
    <t>Obrat na povinnú registráciu DPH 2025</t>
  </si>
  <si>
    <t>STAV DPH</t>
  </si>
  <si>
    <t>Nie ste platiteľ DPH. Váš obrat nedosiahol hranicu na povinnú registráciu za platiteľa DPH.</t>
  </si>
  <si>
    <t>FORMULÁR na registráciu TU</t>
  </si>
  <si>
    <t>Neplatiteľ</t>
  </si>
  <si>
    <t>Od 1.1.2026</t>
  </si>
  <si>
    <t>Teraz</t>
  </si>
  <si>
    <t>Platiteľ od 1.1.2026</t>
  </si>
  <si>
    <t>Platiteľ teraz</t>
  </si>
  <si>
    <t>Tlačivo na registráciu za platiteľa DPH</t>
  </si>
  <si>
    <t>Neplatiteľ DPH</t>
  </si>
  <si>
    <t>36037494</t>
  </si>
  <si>
    <t>SPOLU za mesiac</t>
  </si>
  <si>
    <r>
      <t xml:space="preserve">Stávate sa platiteľom DPH </t>
    </r>
    <r>
      <rPr>
        <b/>
        <u/>
        <sz val="9"/>
        <color theme="1"/>
        <rFont val="Calibri"/>
        <family val="2"/>
        <charset val="238"/>
        <scheme val="minor"/>
      </rPr>
      <t>od 1.1.2026</t>
    </r>
    <r>
      <rPr>
        <sz val="9"/>
        <color theme="1"/>
        <rFont val="Calibri"/>
        <family val="2"/>
        <scheme val="minor"/>
      </rPr>
      <t xml:space="preserve"> z dôvodu prekročenia obratu 50 000 €. Ste povinní podať daňovému úradu žiadosť o registráciu pre daň </t>
    </r>
    <r>
      <rPr>
        <b/>
        <u/>
        <sz val="9"/>
        <color theme="1"/>
        <rFont val="Calibri"/>
        <family val="2"/>
        <charset val="238"/>
        <scheme val="minor"/>
      </rPr>
      <t>do piatich pracovných dní odo dňa, v ktorom bol presiahnutý obrat 50 000 €</t>
    </r>
    <r>
      <rPr>
        <sz val="9"/>
        <color theme="1"/>
        <rFont val="Calibri"/>
        <family val="2"/>
        <scheme val="minor"/>
      </rPr>
      <t xml:space="preserve">. </t>
    </r>
    <r>
      <rPr>
        <b/>
        <sz val="9"/>
        <color theme="1"/>
        <rFont val="Calibri"/>
        <family val="2"/>
        <charset val="238"/>
        <scheme val="minor"/>
      </rPr>
      <t>Platiteľom dane</t>
    </r>
    <r>
      <rPr>
        <sz val="9"/>
        <color theme="1"/>
        <rFont val="Calibri"/>
        <family val="2"/>
        <scheme val="minor"/>
      </rPr>
      <t xml:space="preserve"> (identifikačné číslo pre daň nadobúda platnosť) </t>
    </r>
    <r>
      <rPr>
        <b/>
        <sz val="9"/>
        <color theme="1"/>
        <rFont val="Calibri"/>
        <family val="2"/>
        <charset val="238"/>
        <scheme val="minor"/>
      </rPr>
      <t>sa stávate prvým dňom kalendárneho roka nasledujúceho po kalendárnom roku</t>
    </r>
    <r>
      <rPr>
        <sz val="9"/>
        <color theme="1"/>
        <rFont val="Calibri"/>
        <family val="2"/>
        <scheme val="minor"/>
      </rPr>
      <t xml:space="preserve">, v ktorom bol presiahnutý obrat 50 000 € (t.j. od 1.1.2026).  </t>
    </r>
  </si>
  <si>
    <r>
      <t xml:space="preserve">Stávate sa platiteľom DPH (identifikačné číslo pre daň nadobúda platnosť) </t>
    </r>
    <r>
      <rPr>
        <b/>
        <sz val="9"/>
        <color theme="1"/>
        <rFont val="Calibri"/>
        <family val="2"/>
        <charset val="238"/>
        <scheme val="minor"/>
      </rPr>
      <t>dodaním</t>
    </r>
    <r>
      <rPr>
        <sz val="9"/>
        <color theme="1"/>
        <rFont val="Calibri"/>
        <family val="2"/>
        <charset val="238"/>
        <scheme val="minor"/>
      </rPr>
      <t xml:space="preserve">, ktorým ste prekročili hranicu obratu 62 500 €. Ste povinní podať daňovému úradu žiadosť o registráciu pre daň </t>
    </r>
    <r>
      <rPr>
        <b/>
        <sz val="9"/>
        <color theme="1"/>
        <rFont val="Calibri"/>
        <family val="2"/>
        <charset val="238"/>
        <scheme val="minor"/>
      </rPr>
      <t>do piatich pracovných dní odo dňa, v ktorom bol presiahnutý obrat 62 500 €</t>
    </r>
    <r>
      <rPr>
        <sz val="9"/>
        <color theme="1"/>
        <rFont val="Calibri"/>
        <family val="2"/>
        <charset val="238"/>
        <scheme val="minor"/>
      </rPr>
      <t xml:space="preserve">. </t>
    </r>
    <r>
      <rPr>
        <i/>
        <sz val="9"/>
        <color theme="1"/>
        <rFont val="Calibri"/>
        <family val="2"/>
        <charset val="238"/>
        <scheme val="minor"/>
      </rPr>
      <t>(Neplatí ak ste už registrovaný z dôvodu dosiahnutia obratu 50 000 €. V tomto prípade len FS oznámite, že ste prekročili obrat 62 500 eur a FS vám "uvoľní" identifikačné číslo pre daň).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Dodanie, ktorým ste prekročili hranicu obratu 62 500 € už zdaňujete. </t>
    </r>
  </si>
  <si>
    <t>Percentá</t>
  </si>
  <si>
    <t>§ 4 Zákona 222/2004 Z.z.</t>
  </si>
  <si>
    <t>Tržba</t>
  </si>
  <si>
    <t>Fa 01/2025 - Fero Odberateľ</t>
  </si>
  <si>
    <t>Ukážková verzia</t>
  </si>
  <si>
    <t>UKÁŽKOVÁ VERZIA</t>
  </si>
  <si>
    <t xml:space="preserve"> - možnosť zadať údaje len v mesiaci 01-04</t>
  </si>
  <si>
    <t xml:space="preserve"> - vrámci mesiaca možné zadať len 10 zápisov</t>
  </si>
  <si>
    <t>PLNÚ VERZIU MÔŽETE OBJEDNAŤ 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</si>
</sst>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24"/>
      <color theme="0"/>
      <name val="AR BONNIE"/>
    </font>
    <font>
      <b/>
      <sz val="12"/>
      <color theme="0" tint="-4.9989318521683403E-2"/>
      <name val="Calibri"/>
      <family val="2"/>
      <charset val="238"/>
      <scheme val="minor"/>
    </font>
    <font>
      <b/>
      <i/>
      <sz val="12"/>
      <color theme="0" tint="-4.9989318521683403E-2"/>
      <name val="Angsana New"/>
      <family val="1"/>
      <charset val="238"/>
    </font>
    <font>
      <b/>
      <sz val="16"/>
      <color rgb="FF00206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9"/>
      <color rgb="FF3333CC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rgb="FFCCCCFF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24"/>
      <color theme="0"/>
      <name val="Calibri"/>
      <family val="2"/>
      <scheme val="minor"/>
    </font>
    <font>
      <b/>
      <sz val="8"/>
      <color rgb="FF3333CC"/>
      <name val="Calibri"/>
      <family val="2"/>
      <charset val="238"/>
      <scheme val="minor"/>
    </font>
    <font>
      <b/>
      <i/>
      <sz val="24"/>
      <color rgb="FF3333CC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3333CC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1"/>
      <color indexed="81"/>
      <name val="Segoe U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hidden="1"/>
    </xf>
    <xf numFmtId="0" fontId="6" fillId="0" borderId="0" xfId="2" applyProtection="1">
      <protection hidden="1"/>
    </xf>
    <xf numFmtId="0" fontId="7" fillId="0" borderId="0" xfId="0" applyFont="1" applyProtection="1"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49" fontId="5" fillId="10" borderId="3" xfId="0" applyNumberFormat="1" applyFont="1" applyFill="1" applyBorder="1" applyAlignment="1" applyProtection="1">
      <alignment horizontal="center" vertical="center"/>
      <protection hidden="1"/>
    </xf>
    <xf numFmtId="49" fontId="5" fillId="10" borderId="1" xfId="0" applyNumberFormat="1" applyFont="1" applyFill="1" applyBorder="1" applyAlignment="1" applyProtection="1">
      <alignment horizontal="center" vertical="center"/>
      <protection hidden="1"/>
    </xf>
    <xf numFmtId="164" fontId="15" fillId="7" borderId="0" xfId="0" applyNumberFormat="1" applyFont="1" applyFill="1" applyProtection="1">
      <protection hidden="1"/>
    </xf>
    <xf numFmtId="10" fontId="0" fillId="11" borderId="20" xfId="0" applyNumberFormat="1" applyFill="1" applyBorder="1" applyProtection="1">
      <protection hidden="1"/>
    </xf>
    <xf numFmtId="165" fontId="3" fillId="0" borderId="23" xfId="1" applyNumberFormat="1" applyFont="1" applyBorder="1" applyAlignment="1" applyProtection="1">
      <protection locked="0" hidden="1"/>
    </xf>
    <xf numFmtId="0" fontId="0" fillId="0" borderId="0" xfId="0" applyProtection="1">
      <protection locked="0" hidden="1"/>
    </xf>
    <xf numFmtId="14" fontId="0" fillId="0" borderId="0" xfId="0" applyNumberFormat="1" applyProtection="1">
      <protection locked="0" hidden="1"/>
    </xf>
    <xf numFmtId="4" fontId="0" fillId="0" borderId="0" xfId="0" applyNumberFormat="1" applyProtection="1">
      <protection locked="0" hidden="1"/>
    </xf>
    <xf numFmtId="14" fontId="3" fillId="10" borderId="0" xfId="0" applyNumberFormat="1" applyFont="1" applyFill="1" applyProtection="1">
      <protection hidden="1"/>
    </xf>
    <xf numFmtId="4" fontId="3" fillId="10" borderId="0" xfId="0" applyNumberFormat="1" applyFont="1" applyFill="1" applyProtection="1">
      <protection hidden="1"/>
    </xf>
    <xf numFmtId="0" fontId="3" fillId="10" borderId="0" xfId="0" applyFont="1" applyFill="1" applyProtection="1">
      <protection hidden="1"/>
    </xf>
    <xf numFmtId="49" fontId="16" fillId="13" borderId="0" xfId="0" applyNumberFormat="1" applyFont="1" applyFill="1" applyAlignment="1" applyProtection="1">
      <alignment horizontal="center" vertical="center"/>
      <protection hidden="1"/>
    </xf>
    <xf numFmtId="4" fontId="0" fillId="13" borderId="0" xfId="0" applyNumberFormat="1" applyFill="1" applyProtection="1">
      <protection hidden="1"/>
    </xf>
    <xf numFmtId="0" fontId="0" fillId="13" borderId="0" xfId="0" applyFill="1" applyProtection="1">
      <protection hidden="1"/>
    </xf>
    <xf numFmtId="165" fontId="3" fillId="0" borderId="17" xfId="1" applyNumberFormat="1" applyFont="1" applyBorder="1" applyAlignment="1" applyProtection="1">
      <protection locked="0" hidden="1"/>
    </xf>
    <xf numFmtId="164" fontId="0" fillId="12" borderId="27" xfId="0" applyNumberFormat="1" applyFill="1" applyBorder="1" applyProtection="1">
      <protection hidden="1"/>
    </xf>
    <xf numFmtId="164" fontId="0" fillId="12" borderId="10" xfId="0" applyNumberFormat="1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7" borderId="29" xfId="0" applyFill="1" applyBorder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3" fillId="8" borderId="4" xfId="0" applyFont="1" applyFill="1" applyBorder="1" applyAlignment="1" applyProtection="1">
      <alignment horizontal="center" vertical="center"/>
      <protection hidden="1"/>
    </xf>
    <xf numFmtId="0" fontId="23" fillId="8" borderId="19" xfId="0" applyFont="1" applyFill="1" applyBorder="1" applyAlignment="1" applyProtection="1">
      <alignment horizontal="center" vertical="center"/>
      <protection hidden="1"/>
    </xf>
    <xf numFmtId="0" fontId="23" fillId="9" borderId="7" xfId="0" applyFont="1" applyFill="1" applyBorder="1" applyAlignment="1" applyProtection="1">
      <alignment horizontal="center" vertical="center"/>
      <protection hidden="1"/>
    </xf>
    <xf numFmtId="0" fontId="23" fillId="9" borderId="4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horizontal="left" vertical="center"/>
      <protection hidden="1"/>
    </xf>
    <xf numFmtId="49" fontId="5" fillId="10" borderId="24" xfId="0" applyNumberFormat="1" applyFont="1" applyFill="1" applyBorder="1" applyAlignment="1" applyProtection="1">
      <alignment horizontal="center" vertical="center"/>
      <protection hidden="1"/>
    </xf>
    <xf numFmtId="49" fontId="5" fillId="10" borderId="2" xfId="0" applyNumberFormat="1" applyFont="1" applyFill="1" applyBorder="1" applyAlignment="1" applyProtection="1">
      <alignment horizontal="center" vertical="center"/>
      <protection hidden="1"/>
    </xf>
    <xf numFmtId="10" fontId="0" fillId="11" borderId="33" xfId="0" applyNumberFormat="1" applyFill="1" applyBorder="1" applyProtection="1">
      <protection hidden="1"/>
    </xf>
    <xf numFmtId="10" fontId="0" fillId="11" borderId="26" xfId="0" applyNumberFormat="1" applyFill="1" applyBorder="1" applyProtection="1">
      <protection hidden="1"/>
    </xf>
    <xf numFmtId="10" fontId="0" fillId="11" borderId="12" xfId="0" applyNumberFormat="1" applyFill="1" applyBorder="1" applyProtection="1">
      <protection hidden="1"/>
    </xf>
    <xf numFmtId="0" fontId="29" fillId="7" borderId="0" xfId="0" applyFont="1" applyFill="1" applyProtection="1">
      <protection hidden="1"/>
    </xf>
    <xf numFmtId="3" fontId="3" fillId="7" borderId="0" xfId="0" applyNumberFormat="1" applyFont="1" applyFill="1" applyAlignment="1" applyProtection="1">
      <alignment horizontal="center"/>
      <protection hidden="1"/>
    </xf>
    <xf numFmtId="0" fontId="22" fillId="7" borderId="0" xfId="0" applyFont="1" applyFill="1" applyProtection="1">
      <protection hidden="1"/>
    </xf>
    <xf numFmtId="164" fontId="14" fillId="8" borderId="19" xfId="0" applyNumberFormat="1" applyFont="1" applyFill="1" applyBorder="1" applyAlignment="1" applyProtection="1">
      <alignment vertical="center"/>
      <protection hidden="1"/>
    </xf>
    <xf numFmtId="164" fontId="14" fillId="8" borderId="4" xfId="0" applyNumberFormat="1" applyFont="1" applyFill="1" applyBorder="1" applyAlignment="1" applyProtection="1">
      <alignment vertical="center"/>
      <protection hidden="1"/>
    </xf>
    <xf numFmtId="164" fontId="14" fillId="9" borderId="7" xfId="0" applyNumberFormat="1" applyFont="1" applyFill="1" applyBorder="1" applyAlignment="1" applyProtection="1">
      <alignment vertical="center"/>
      <protection hidden="1"/>
    </xf>
    <xf numFmtId="0" fontId="18" fillId="7" borderId="0" xfId="0" applyFont="1" applyFill="1" applyAlignment="1" applyProtection="1">
      <alignment horizontal="left" vertical="center"/>
      <protection hidden="1"/>
    </xf>
    <xf numFmtId="0" fontId="21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13" fillId="7" borderId="0" xfId="2" applyFont="1" applyFill="1" applyAlignment="1" applyProtection="1">
      <alignment horizontal="right" vertical="center"/>
      <protection hidden="1"/>
    </xf>
    <xf numFmtId="0" fontId="6" fillId="7" borderId="0" xfId="2" applyFill="1" applyAlignment="1" applyProtection="1">
      <alignment horizontal="center" vertical="center"/>
      <protection hidden="1"/>
    </xf>
    <xf numFmtId="0" fontId="35" fillId="7" borderId="0" xfId="2" applyFont="1" applyFill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3" fontId="3" fillId="0" borderId="24" xfId="0" applyNumberFormat="1" applyFont="1" applyBorder="1" applyAlignment="1" applyProtection="1">
      <alignment horizontal="center"/>
      <protection hidden="1"/>
    </xf>
    <xf numFmtId="3" fontId="3" fillId="0" borderId="22" xfId="0" applyNumberFormat="1" applyFont="1" applyBorder="1" applyAlignment="1" applyProtection="1">
      <alignment horizontal="center"/>
      <protection hidden="1"/>
    </xf>
    <xf numFmtId="0" fontId="36" fillId="7" borderId="36" xfId="2" applyFont="1" applyFill="1" applyBorder="1" applyAlignment="1" applyProtection="1">
      <alignment horizontal="center" vertical="center" wrapText="1"/>
      <protection hidden="1"/>
    </xf>
    <xf numFmtId="49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35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164" fontId="37" fillId="7" borderId="43" xfId="0" applyNumberFormat="1" applyFont="1" applyFill="1" applyBorder="1" applyProtection="1">
      <protection hidden="1"/>
    </xf>
    <xf numFmtId="0" fontId="0" fillId="19" borderId="0" xfId="0" applyFill="1" applyProtection="1">
      <protection hidden="1"/>
    </xf>
    <xf numFmtId="0" fontId="3" fillId="19" borderId="0" xfId="0" applyFont="1" applyFill="1" applyProtection="1">
      <protection hidden="1"/>
    </xf>
    <xf numFmtId="164" fontId="37" fillId="7" borderId="28" xfId="0" applyNumberFormat="1" applyFont="1" applyFill="1" applyBorder="1" applyProtection="1">
      <protection hidden="1"/>
    </xf>
    <xf numFmtId="164" fontId="37" fillId="7" borderId="10" xfId="0" applyNumberFormat="1" applyFont="1" applyFill="1" applyBorder="1" applyProtection="1">
      <protection hidden="1"/>
    </xf>
    <xf numFmtId="164" fontId="5" fillId="18" borderId="9" xfId="0" applyNumberFormat="1" applyFont="1" applyFill="1" applyBorder="1" applyProtection="1">
      <protection hidden="1"/>
    </xf>
    <xf numFmtId="164" fontId="5" fillId="18" borderId="10" xfId="0" applyNumberFormat="1" applyFont="1" applyFill="1" applyBorder="1" applyProtection="1">
      <protection hidden="1"/>
    </xf>
    <xf numFmtId="0" fontId="24" fillId="7" borderId="0" xfId="0" applyFont="1" applyFill="1" applyAlignment="1" applyProtection="1">
      <alignment horizontal="center" vertical="center" wrapText="1"/>
      <protection hidden="1"/>
    </xf>
    <xf numFmtId="164" fontId="37" fillId="7" borderId="0" xfId="0" applyNumberFormat="1" applyFont="1" applyFill="1" applyProtection="1">
      <protection hidden="1"/>
    </xf>
    <xf numFmtId="164" fontId="14" fillId="7" borderId="0" xfId="0" applyNumberFormat="1" applyFont="1" applyFill="1" applyAlignment="1" applyProtection="1">
      <alignment vertical="center"/>
      <protection hidden="1"/>
    </xf>
    <xf numFmtId="164" fontId="5" fillId="7" borderId="0" xfId="0" applyNumberFormat="1" applyFont="1" applyFill="1" applyProtection="1">
      <protection hidden="1"/>
    </xf>
    <xf numFmtId="164" fontId="0" fillId="12" borderId="17" xfId="0" applyNumberFormat="1" applyFill="1" applyBorder="1" applyProtection="1">
      <protection hidden="1"/>
    </xf>
    <xf numFmtId="164" fontId="0" fillId="12" borderId="33" xfId="0" applyNumberFormat="1" applyFill="1" applyBorder="1" applyProtection="1">
      <protection hidden="1"/>
    </xf>
    <xf numFmtId="164" fontId="0" fillId="12" borderId="12" xfId="0" applyNumberFormat="1" applyFill="1" applyBorder="1" applyProtection="1">
      <protection hidden="1"/>
    </xf>
    <xf numFmtId="164" fontId="3" fillId="14" borderId="44" xfId="0" applyNumberFormat="1" applyFont="1" applyFill="1" applyBorder="1" applyProtection="1">
      <protection hidden="1"/>
    </xf>
    <xf numFmtId="164" fontId="3" fillId="14" borderId="32" xfId="0" applyNumberFormat="1" applyFont="1" applyFill="1" applyBorder="1" applyProtection="1">
      <protection hidden="1"/>
    </xf>
    <xf numFmtId="164" fontId="14" fillId="9" borderId="34" xfId="0" applyNumberFormat="1" applyFont="1" applyFill="1" applyBorder="1" applyAlignment="1" applyProtection="1">
      <alignment vertical="center"/>
      <protection hidden="1"/>
    </xf>
    <xf numFmtId="0" fontId="6" fillId="7" borderId="0" xfId="2" applyFill="1" applyAlignment="1" applyProtection="1">
      <alignment horizontal="left" vertical="center"/>
      <protection hidden="1"/>
    </xf>
    <xf numFmtId="10" fontId="0" fillId="0" borderId="0" xfId="0" applyNumberFormat="1"/>
    <xf numFmtId="0" fontId="41" fillId="6" borderId="16" xfId="2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24" fillId="13" borderId="21" xfId="0" applyFont="1" applyFill="1" applyBorder="1" applyAlignment="1" applyProtection="1">
      <alignment horizontal="center" vertical="center" wrapText="1"/>
      <protection hidden="1"/>
    </xf>
    <xf numFmtId="0" fontId="24" fillId="9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44" fontId="24" fillId="6" borderId="11" xfId="1" applyFont="1" applyFill="1" applyBorder="1" applyAlignment="1" applyProtection="1">
      <alignment horizontal="center" vertical="center" wrapText="1"/>
      <protection hidden="1"/>
    </xf>
    <xf numFmtId="0" fontId="28" fillId="6" borderId="12" xfId="0" applyFont="1" applyFill="1" applyBorder="1" applyAlignment="1" applyProtection="1">
      <alignment horizontal="center" vertical="center" wrapText="1"/>
      <protection hidden="1"/>
    </xf>
    <xf numFmtId="0" fontId="24" fillId="13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14" fillId="13" borderId="6" xfId="0" applyNumberFormat="1" applyFont="1" applyFill="1" applyBorder="1" applyAlignment="1" applyProtection="1">
      <alignment horizontal="center" vertical="center"/>
      <protection hidden="1"/>
    </xf>
    <xf numFmtId="0" fontId="17" fillId="18" borderId="21" xfId="0" applyFont="1" applyFill="1" applyBorder="1" applyAlignment="1" applyProtection="1">
      <alignment horizontal="center" vertical="center" textRotation="90"/>
      <protection hidden="1"/>
    </xf>
    <xf numFmtId="0" fontId="17" fillId="18" borderId="24" xfId="0" applyFont="1" applyFill="1" applyBorder="1" applyAlignment="1" applyProtection="1">
      <alignment horizontal="center" vertical="center" textRotation="90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9" fillId="7" borderId="14" xfId="0" applyFont="1" applyFill="1" applyBorder="1" applyAlignment="1" applyProtection="1">
      <alignment horizontal="left" vertical="center" wrapText="1"/>
      <protection hidden="1"/>
    </xf>
    <xf numFmtId="0" fontId="20" fillId="0" borderId="15" xfId="0" applyFont="1" applyBorder="1" applyAlignment="1" applyProtection="1">
      <alignment horizontal="left" vertical="center" wrapText="1"/>
      <protection hidden="1"/>
    </xf>
    <xf numFmtId="44" fontId="24" fillId="9" borderId="25" xfId="1" applyFont="1" applyFill="1" applyBorder="1" applyAlignment="1" applyProtection="1">
      <alignment horizontal="center" vertical="center" wrapText="1"/>
      <protection hidden="1"/>
    </xf>
    <xf numFmtId="0" fontId="28" fillId="9" borderId="26" xfId="0" applyFont="1" applyFill="1" applyBorder="1" applyAlignment="1" applyProtection="1">
      <alignment horizontal="center" vertical="center" wrapText="1"/>
      <protection hidden="1"/>
    </xf>
    <xf numFmtId="0" fontId="27" fillId="9" borderId="8" xfId="0" applyFont="1" applyFill="1" applyBorder="1" applyAlignment="1" applyProtection="1">
      <alignment horizontal="center" vertical="center"/>
      <protection hidden="1"/>
    </xf>
    <xf numFmtId="164" fontId="14" fillId="13" borderId="8" xfId="0" applyNumberFormat="1" applyFont="1" applyFill="1" applyBorder="1" applyAlignment="1" applyProtection="1">
      <alignment horizontal="center" vertical="center"/>
      <protection hidden="1"/>
    </xf>
    <xf numFmtId="0" fontId="26" fillId="8" borderId="6" xfId="0" applyFont="1" applyFill="1" applyBorder="1" applyAlignment="1" applyProtection="1">
      <alignment horizontal="center" vertical="center"/>
      <protection hidden="1"/>
    </xf>
    <xf numFmtId="0" fontId="17" fillId="8" borderId="21" xfId="0" applyFont="1" applyFill="1" applyBorder="1" applyAlignment="1" applyProtection="1">
      <alignment horizontal="center" vertical="center"/>
      <protection hidden="1"/>
    </xf>
    <xf numFmtId="0" fontId="17" fillId="8" borderId="22" xfId="0" applyFont="1" applyFill="1" applyBorder="1" applyAlignment="1" applyProtection="1">
      <alignment horizontal="center" vertical="center"/>
      <protection hidden="1"/>
    </xf>
    <xf numFmtId="0" fontId="24" fillId="13" borderId="31" xfId="0" applyFont="1" applyFill="1" applyBorder="1" applyAlignment="1" applyProtection="1">
      <alignment horizontal="center" vertical="center" wrapText="1"/>
      <protection hidden="1"/>
    </xf>
    <xf numFmtId="0" fontId="24" fillId="13" borderId="5" xfId="0" applyFont="1" applyFill="1" applyBorder="1" applyAlignment="1" applyProtection="1">
      <alignment horizontal="center" vertical="center" wrapText="1"/>
      <protection hidden="1"/>
    </xf>
    <xf numFmtId="0" fontId="31" fillId="15" borderId="38" xfId="0" applyFont="1" applyFill="1" applyBorder="1" applyAlignment="1" applyProtection="1">
      <alignment horizontal="left" vertical="center"/>
      <protection hidden="1"/>
    </xf>
    <xf numFmtId="0" fontId="31" fillId="17" borderId="22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28" fillId="13" borderId="11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25" fillId="0" borderId="32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28" fillId="13" borderId="22" xfId="0" applyFont="1" applyFill="1" applyBorder="1" applyAlignment="1" applyProtection="1">
      <alignment horizontal="center" vertical="center" wrapText="1"/>
      <protection hidden="1"/>
    </xf>
    <xf numFmtId="0" fontId="28" fillId="13" borderId="12" xfId="0" applyFont="1" applyFill="1" applyBorder="1" applyAlignment="1" applyProtection="1">
      <alignment horizontal="center" vertical="center" wrapText="1"/>
      <protection hidden="1"/>
    </xf>
    <xf numFmtId="165" fontId="3" fillId="3" borderId="18" xfId="1" applyNumberFormat="1" applyFont="1" applyFill="1" applyBorder="1" applyAlignment="1" applyProtection="1">
      <protection hidden="1"/>
    </xf>
    <xf numFmtId="165" fontId="3" fillId="0" borderId="23" xfId="1" applyNumberFormat="1" applyFont="1" applyBorder="1" applyAlignment="1" applyProtection="1">
      <protection hidden="1"/>
    </xf>
    <xf numFmtId="165" fontId="3" fillId="0" borderId="17" xfId="1" applyNumberFormat="1" applyFont="1" applyBorder="1" applyAlignment="1" applyProtection="1">
      <protection hidden="1"/>
    </xf>
    <xf numFmtId="0" fontId="22" fillId="0" borderId="0" xfId="0" applyFont="1" applyProtection="1">
      <protection hidden="1"/>
    </xf>
    <xf numFmtId="165" fontId="3" fillId="3" borderId="4" xfId="1" applyNumberFormat="1" applyFont="1" applyFill="1" applyBorder="1" applyAlignment="1" applyProtection="1">
      <protection hidden="1"/>
    </xf>
    <xf numFmtId="165" fontId="3" fillId="0" borderId="8" xfId="1" applyNumberFormat="1" applyFont="1" applyBorder="1" applyAlignment="1" applyProtection="1">
      <protection hidden="1"/>
    </xf>
    <xf numFmtId="165" fontId="3" fillId="0" borderId="7" xfId="1" applyNumberFormat="1" applyFont="1" applyBorder="1" applyAlignment="1" applyProtection="1">
      <protection hidden="1"/>
    </xf>
    <xf numFmtId="0" fontId="31" fillId="0" borderId="39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0" fillId="16" borderId="41" xfId="0" applyFont="1" applyFill="1" applyBorder="1" applyAlignment="1" applyProtection="1">
      <alignment horizontal="left" vertical="center" wrapText="1"/>
      <protection hidden="1"/>
    </xf>
    <xf numFmtId="0" fontId="30" fillId="16" borderId="15" xfId="0" applyFont="1" applyFill="1" applyBorder="1" applyAlignment="1" applyProtection="1">
      <alignment wrapText="1"/>
      <protection hidden="1"/>
    </xf>
    <xf numFmtId="0" fontId="0" fillId="0" borderId="42" xfId="0" applyBorder="1" applyProtection="1">
      <protection hidden="1"/>
    </xf>
    <xf numFmtId="0" fontId="20" fillId="18" borderId="22" xfId="0" applyFont="1" applyFill="1" applyBorder="1" applyAlignment="1" applyProtection="1">
      <alignment horizontal="center" vertical="center" textRotation="90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wrapText="1"/>
      <protection hidden="1"/>
    </xf>
    <xf numFmtId="0" fontId="0" fillId="0" borderId="12" xfId="0" applyBorder="1" applyAlignment="1" applyProtection="1">
      <alignment wrapText="1"/>
      <protection hidden="1"/>
    </xf>
    <xf numFmtId="0" fontId="43" fillId="0" borderId="0" xfId="0" applyFont="1" applyProtection="1">
      <protection hidden="1"/>
    </xf>
    <xf numFmtId="0" fontId="44" fillId="18" borderId="0" xfId="2" applyFont="1" applyFill="1" applyAlignment="1" applyProtection="1">
      <alignment horizontal="center" vertical="center"/>
      <protection hidden="1"/>
    </xf>
    <xf numFmtId="0" fontId="44" fillId="0" borderId="0" xfId="2" applyFont="1" applyAlignment="1">
      <alignment horizontal="center" vertical="center"/>
    </xf>
    <xf numFmtId="0" fontId="16" fillId="6" borderId="16" xfId="2" applyFont="1" applyFill="1" applyBorder="1" applyAlignment="1" applyProtection="1">
      <alignment horizontal="center" vertical="center" wrapText="1"/>
      <protection hidden="1"/>
    </xf>
  </cellXfs>
  <cellStyles count="3">
    <cellStyle name="Hypertextové prepojenie" xfId="2" builtinId="8"/>
    <cellStyle name="Mena" xfId="1" builtinId="4"/>
    <cellStyle name="Normálna" xfId="0" builtinId="0"/>
  </cellStyles>
  <dxfs count="40"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ill>
        <patternFill>
          <bgColor rgb="FFFFCDCD"/>
        </patternFill>
      </fill>
    </dxf>
    <dxf>
      <fill>
        <patternFill>
          <bgColor rgb="FFFFFDCD"/>
        </patternFill>
      </fill>
    </dxf>
    <dxf>
      <fill>
        <patternFill>
          <bgColor rgb="FFCDFFDF"/>
        </patternFill>
      </fill>
    </dxf>
    <dxf>
      <font>
        <b/>
        <i val="0"/>
        <color rgb="FFFF0000"/>
      </font>
    </dxf>
    <dxf>
      <fill>
        <patternFill>
          <bgColor rgb="FFF7FFCD"/>
        </patternFill>
      </fill>
    </dxf>
    <dxf>
      <fill>
        <patternFill>
          <bgColor rgb="FFEBFFCD"/>
        </patternFill>
      </fill>
    </dxf>
    <dxf>
      <fill>
        <patternFill>
          <bgColor rgb="FFDFFFCD"/>
        </patternFill>
      </fill>
    </dxf>
    <dxf>
      <fill>
        <patternFill>
          <bgColor rgb="FFD3FFCD"/>
        </patternFill>
      </fill>
    </dxf>
    <dxf>
      <fill>
        <patternFill>
          <bgColor rgb="FFCDFFD3"/>
        </patternFill>
      </fill>
    </dxf>
    <dxf>
      <fill>
        <patternFill>
          <bgColor rgb="FFFFF1CD"/>
        </patternFill>
      </fill>
    </dxf>
    <dxf>
      <fill>
        <patternFill>
          <bgColor rgb="FFFFE5CD"/>
        </patternFill>
      </fill>
    </dxf>
    <dxf>
      <fill>
        <patternFill>
          <bgColor rgb="FFFFD9CD"/>
        </patternFill>
      </fill>
    </dxf>
    <dxf>
      <font>
        <b/>
        <i val="0"/>
        <color rgb="FFFF0000"/>
      </font>
    </dxf>
    <dxf>
      <font>
        <b/>
        <i val="0"/>
        <color theme="8" tint="-0.24994659260841701"/>
      </font>
    </dxf>
    <dxf>
      <fill>
        <patternFill>
          <bgColor rgb="FFD3FFCD"/>
        </patternFill>
      </fill>
    </dxf>
    <dxf>
      <fill>
        <patternFill>
          <bgColor rgb="FFDFFFCD"/>
        </patternFill>
      </fill>
    </dxf>
    <dxf>
      <fill>
        <patternFill>
          <bgColor rgb="FFEBFFCD"/>
        </patternFill>
      </fill>
    </dxf>
    <dxf>
      <fill>
        <patternFill>
          <bgColor rgb="FFF7FFCD"/>
        </patternFill>
      </fill>
    </dxf>
    <dxf>
      <fill>
        <patternFill>
          <bgColor rgb="FFFFFDCD"/>
        </patternFill>
      </fill>
    </dxf>
    <dxf>
      <fill>
        <patternFill>
          <bgColor rgb="FFFFF1CD"/>
        </patternFill>
      </fill>
    </dxf>
    <dxf>
      <fill>
        <patternFill>
          <bgColor rgb="FFFFE5CD"/>
        </patternFill>
      </fill>
    </dxf>
    <dxf>
      <fill>
        <patternFill>
          <bgColor rgb="FFFFD9CD"/>
        </patternFill>
      </fill>
    </dxf>
    <dxf>
      <fill>
        <patternFill>
          <bgColor rgb="FFFFCDCD"/>
        </patternFill>
      </fill>
    </dxf>
    <dxf>
      <font>
        <b/>
        <i val="0"/>
        <color rgb="FFFF0000"/>
      </font>
    </dxf>
    <dxf>
      <fill>
        <patternFill>
          <bgColor rgb="FFCDFFDF"/>
        </patternFill>
      </fill>
    </dxf>
    <dxf>
      <fill>
        <patternFill>
          <bgColor rgb="FFCDFFD3"/>
        </patternFill>
      </fill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DCD"/>
      <color rgb="FFFFD9CD"/>
      <color rgb="FFFFE5CD"/>
      <color rgb="FFFFF1CD"/>
      <color rgb="FFFFFDCD"/>
      <color rgb="FFF7FFCD"/>
      <color rgb="FFEBFFCD"/>
      <color rgb="FFDFFFCD"/>
      <color rgb="FFD3FFCD"/>
      <color rgb="FFCDF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grico.sk/pomocky/" TargetMode="External"/><Relationship Id="rId7" Type="http://schemas.openxmlformats.org/officeDocument/2006/relationships/hyperlink" Target="https://pfseform.financnasprava.sk/Formulare/eFormVzor/REG/form.589.html" TargetMode="External"/><Relationship Id="rId2" Type="http://schemas.openxmlformats.org/officeDocument/2006/relationships/hyperlink" Target="https://pfseform.financnasprava.sk/Formulare/eFormVzor/REG/form.589.html" TargetMode="External"/><Relationship Id="rId1" Type="http://schemas.openxmlformats.org/officeDocument/2006/relationships/hyperlink" Target="http://www.agrico.sk/" TargetMode="External"/><Relationship Id="rId6" Type="http://schemas.openxmlformats.org/officeDocument/2006/relationships/hyperlink" Target="https://agrico.sk/obrat-dph/" TargetMode="External"/><Relationship Id="rId5" Type="http://schemas.openxmlformats.org/officeDocument/2006/relationships/hyperlink" Target="https://www.slov-lex.sk/pravne-predpisy/SK/ZZ/2004/222/20250101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agrico.sk/pomocky/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.140625" style="1" customWidth="1"/>
    <col min="2" max="2" width="12" style="1" customWidth="1"/>
    <col min="3" max="6" width="13.85546875" style="1" customWidth="1"/>
    <col min="7" max="7" width="13.5703125" style="1" customWidth="1"/>
    <col min="8" max="8" width="0.42578125" style="1" customWidth="1"/>
    <col min="9" max="9" width="11" style="1" customWidth="1"/>
    <col min="10" max="10" width="16" style="1" customWidth="1"/>
    <col min="11" max="11" width="20.5703125" style="1" customWidth="1"/>
    <col min="12" max="12" width="12.5703125" style="1" customWidth="1"/>
    <col min="13" max="13" width="27.28515625" style="1" customWidth="1"/>
    <col min="14" max="14" width="13.140625" style="1" customWidth="1"/>
    <col min="15" max="15" width="0.5703125" style="1" customWidth="1"/>
    <col min="16" max="16" width="8.140625" style="1" hidden="1" customWidth="1"/>
    <col min="17" max="17" width="6.85546875" style="1" hidden="1" customWidth="1"/>
    <col min="18" max="18" width="0.28515625" style="28" customWidth="1"/>
    <col min="19" max="19" width="15.28515625" style="1" customWidth="1"/>
    <col min="20" max="20" width="0.7109375" style="1" customWidth="1"/>
    <col min="21" max="21" width="1.85546875" style="1" customWidth="1"/>
    <col min="22" max="22" width="9.140625" style="1"/>
    <col min="23" max="23" width="30" style="1" customWidth="1"/>
    <col min="24" max="16384" width="9.140625" style="1"/>
  </cols>
  <sheetData>
    <row r="1" spans="1:23" ht="5.25" customHeight="1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6"/>
      <c r="O1" s="7"/>
      <c r="R1" s="6"/>
      <c r="S1" s="7"/>
      <c r="T1" s="7"/>
    </row>
    <row r="2" spans="1:23" ht="41.25" customHeight="1" thickTop="1" thickBot="1" x14ac:dyDescent="0.3">
      <c r="A2" s="7"/>
      <c r="B2" s="92" t="s">
        <v>59</v>
      </c>
      <c r="C2" s="93"/>
      <c r="D2" s="93"/>
      <c r="E2" s="93"/>
      <c r="F2" s="93"/>
      <c r="G2" s="93"/>
      <c r="H2" s="93"/>
      <c r="I2" s="93"/>
      <c r="J2" s="90" t="s">
        <v>78</v>
      </c>
      <c r="K2" s="90"/>
      <c r="L2" s="91"/>
      <c r="M2" s="55" t="s">
        <v>70</v>
      </c>
      <c r="N2" s="138" t="s">
        <v>75</v>
      </c>
      <c r="O2" s="7"/>
      <c r="R2" s="54" t="s">
        <v>62</v>
      </c>
      <c r="S2" s="77" t="s">
        <v>68</v>
      </c>
      <c r="T2" s="7"/>
    </row>
    <row r="3" spans="1:23" ht="3" customHeight="1" thickTop="1" x14ac:dyDescent="0.25">
      <c r="A3" s="7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59"/>
      <c r="T3" s="7"/>
    </row>
    <row r="4" spans="1:23" ht="15" customHeight="1" x14ac:dyDescent="0.25">
      <c r="A4" s="7"/>
      <c r="B4" s="78" t="str">
        <f>REPT(M2,28)</f>
        <v>36037494360374943603749436037494360374943603749436037494360374943603749436037494360374943603749436037494360374943603749436037494360374943603749436037494360374943603749436037494360374943603749436037494360374943603749436037494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6"/>
      <c r="P4" s="86"/>
      <c r="Q4" s="86"/>
      <c r="R4" s="86"/>
      <c r="S4" s="86"/>
      <c r="T4" s="7"/>
    </row>
    <row r="5" spans="1:23" ht="3" customHeight="1" thickBot="1" x14ac:dyDescent="0.3">
      <c r="A5" s="7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  <c r="S5" s="59"/>
      <c r="T5" s="7"/>
    </row>
    <row r="6" spans="1:23" ht="21.95" customHeight="1" thickBot="1" x14ac:dyDescent="0.3">
      <c r="A6" s="7"/>
      <c r="B6" s="99">
        <v>2025</v>
      </c>
      <c r="C6" s="98" t="s">
        <v>18</v>
      </c>
      <c r="D6" s="107"/>
      <c r="E6" s="96" t="s">
        <v>5</v>
      </c>
      <c r="F6" s="108"/>
      <c r="G6" s="85" t="s">
        <v>71</v>
      </c>
      <c r="H6" s="65"/>
      <c r="I6" s="102" t="s">
        <v>55</v>
      </c>
      <c r="J6" s="101" t="s">
        <v>54</v>
      </c>
      <c r="K6" s="81" t="s">
        <v>56</v>
      </c>
      <c r="L6" s="94" t="s">
        <v>57</v>
      </c>
      <c r="M6" s="82" t="s">
        <v>58</v>
      </c>
      <c r="N6" s="83" t="s">
        <v>53</v>
      </c>
      <c r="O6" s="7"/>
      <c r="P6" s="25">
        <v>50000</v>
      </c>
      <c r="Q6" s="25">
        <v>62500</v>
      </c>
      <c r="R6" s="80" t="s">
        <v>60</v>
      </c>
      <c r="S6" s="109"/>
      <c r="T6" s="7"/>
    </row>
    <row r="7" spans="1:23" ht="15.75" thickBot="1" x14ac:dyDescent="0.3">
      <c r="A7" s="7"/>
      <c r="B7" s="100"/>
      <c r="C7" s="30" t="s">
        <v>34</v>
      </c>
      <c r="D7" s="29" t="s">
        <v>35</v>
      </c>
      <c r="E7" s="32" t="s">
        <v>34</v>
      </c>
      <c r="F7" s="31" t="s">
        <v>35</v>
      </c>
      <c r="G7" s="110"/>
      <c r="H7" s="111"/>
      <c r="I7" s="112"/>
      <c r="J7" s="113"/>
      <c r="K7" s="114"/>
      <c r="L7" s="95"/>
      <c r="M7" s="110"/>
      <c r="N7" s="84"/>
      <c r="O7" s="7"/>
      <c r="R7" s="115"/>
      <c r="S7" s="116"/>
      <c r="T7" s="7"/>
    </row>
    <row r="8" spans="1:23" ht="18.95" customHeight="1" thickBot="1" x14ac:dyDescent="0.3">
      <c r="A8" s="7"/>
      <c r="B8" s="8" t="s">
        <v>19</v>
      </c>
      <c r="C8" s="117">
        <f>SUMIFS('01'!B:B,'01'!C:C,I!$G$1)</f>
        <v>12500</v>
      </c>
      <c r="D8" s="12">
        <v>0</v>
      </c>
      <c r="E8" s="117">
        <f>SUMIFS('01'!$B:$B,'01'!$C:$C,I!$G$2)</f>
        <v>1200</v>
      </c>
      <c r="F8" s="22">
        <v>0</v>
      </c>
      <c r="G8" s="61">
        <f>SUM(C8:F8)</f>
        <v>13700</v>
      </c>
      <c r="H8" s="66"/>
      <c r="I8" s="4" t="s">
        <v>6</v>
      </c>
      <c r="J8" s="72">
        <f>G8</f>
        <v>13700</v>
      </c>
      <c r="K8" s="69">
        <f>I!$B$1-J8</f>
        <v>36300</v>
      </c>
      <c r="L8" s="11">
        <f>SUM($J8/I!$B$1)</f>
        <v>0.27400000000000002</v>
      </c>
      <c r="M8" s="23">
        <f>I!$B$2-J8</f>
        <v>48800</v>
      </c>
      <c r="N8" s="36">
        <f>SUM($J8/I!$B$2)</f>
        <v>0.21920000000000001</v>
      </c>
      <c r="O8" s="7"/>
      <c r="P8" s="27">
        <f>IF(K8&lt;=0,I!$H$1,I!$H$2)</f>
        <v>1</v>
      </c>
      <c r="Q8" s="27">
        <f>IF(M8&lt;=0,I!$H$3,I!$H$2)</f>
        <v>1</v>
      </c>
      <c r="R8" s="52">
        <f>SUM(P8:Q8)</f>
        <v>2</v>
      </c>
      <c r="S8" s="56" t="str" cm="1">
        <f t="array" ref="S8">_xlfn.IFS($R8=2,I!$I$2,$R8=3,I!$I$1,$R8=5,I!$I$3)</f>
        <v>Neplatiteľ DPH</v>
      </c>
      <c r="T8" s="41"/>
      <c r="U8" s="120"/>
      <c r="V8" s="120"/>
      <c r="W8" s="120"/>
    </row>
    <row r="9" spans="1:23" ht="18.95" customHeight="1" thickBot="1" x14ac:dyDescent="0.3">
      <c r="A9" s="7"/>
      <c r="B9" s="9" t="s">
        <v>20</v>
      </c>
      <c r="C9" s="117">
        <f>SUMIFS('02'!B:B,'02'!C:C,I!$G$1)</f>
        <v>25000</v>
      </c>
      <c r="D9" s="12">
        <v>0</v>
      </c>
      <c r="E9" s="117">
        <f>SUMIFS('02'!$B:$B,'02'!$C:$C,I!$G$2)</f>
        <v>250</v>
      </c>
      <c r="F9" s="22">
        <v>0</v>
      </c>
      <c r="G9" s="58">
        <f t="shared" ref="G9:G19" si="0">SUM(C9:F9)</f>
        <v>25250</v>
      </c>
      <c r="H9" s="66"/>
      <c r="I9" s="4" t="s">
        <v>7</v>
      </c>
      <c r="J9" s="72">
        <f>G8+G9</f>
        <v>38950</v>
      </c>
      <c r="K9" s="70">
        <f>I!$B$1-J9</f>
        <v>11050</v>
      </c>
      <c r="L9" s="11">
        <f>SUM($J9/I!$B$1)</f>
        <v>0.77900000000000003</v>
      </c>
      <c r="M9" s="23">
        <f>I!$B$2-J9</f>
        <v>23550</v>
      </c>
      <c r="N9" s="36">
        <f>SUM($J9/I!$B$2)</f>
        <v>0.62319999999999998</v>
      </c>
      <c r="O9" s="7"/>
      <c r="P9" s="27">
        <f>IF(K9&lt;=0,I!$H$1,I!$H$2)</f>
        <v>1</v>
      </c>
      <c r="Q9" s="27">
        <f>IF(M9&lt;=0,I!$H$3,I!$H$2)</f>
        <v>1</v>
      </c>
      <c r="R9" s="52">
        <f t="shared" ref="R9:R19" si="1">SUM(P9:Q9)</f>
        <v>2</v>
      </c>
      <c r="S9" s="56" t="str" cm="1">
        <f t="array" ref="S9">_xlfn.IFS($R9=2,I!$I$2,$R9=3,I!$I$1,$R9=5,I!$I$3)</f>
        <v>Neplatiteľ DPH</v>
      </c>
      <c r="T9" s="41"/>
      <c r="U9" s="120"/>
      <c r="V9" s="120"/>
      <c r="W9" s="120"/>
    </row>
    <row r="10" spans="1:23" ht="18.95" customHeight="1" thickBot="1" x14ac:dyDescent="0.3">
      <c r="A10" s="7"/>
      <c r="B10" s="9" t="s">
        <v>21</v>
      </c>
      <c r="C10" s="117">
        <f>SUMIFS('03'!B:B,'03'!C:C,I!$G$1)</f>
        <v>856</v>
      </c>
      <c r="D10" s="12">
        <v>0</v>
      </c>
      <c r="E10" s="117">
        <f>SUMIFS('03'!$B:$B,'03'!$C:$C,I!$G$2)</f>
        <v>1254.2</v>
      </c>
      <c r="F10" s="22">
        <v>0</v>
      </c>
      <c r="G10" s="58">
        <f t="shared" si="0"/>
        <v>2110.1999999999998</v>
      </c>
      <c r="H10" s="66"/>
      <c r="I10" s="4" t="s">
        <v>8</v>
      </c>
      <c r="J10" s="72">
        <f>G8+G9+G10</f>
        <v>41060.199999999997</v>
      </c>
      <c r="K10" s="70">
        <f>I!$B$1-J10</f>
        <v>8939.8000000000029</v>
      </c>
      <c r="L10" s="11">
        <f>SUM($J10/I!$B$1)</f>
        <v>0.82120399999999993</v>
      </c>
      <c r="M10" s="23">
        <f>I!$B$2-J10</f>
        <v>21439.800000000003</v>
      </c>
      <c r="N10" s="36">
        <f>SUM($J10/I!$B$2)</f>
        <v>0.65696319999999997</v>
      </c>
      <c r="O10" s="7"/>
      <c r="P10" s="27">
        <f>IF(K10&lt;=0,I!$H$1,I!$H$2)</f>
        <v>1</v>
      </c>
      <c r="Q10" s="27">
        <f>IF(M10&lt;=0,I!$H$3,I!$H$2)</f>
        <v>1</v>
      </c>
      <c r="R10" s="52">
        <f t="shared" si="1"/>
        <v>2</v>
      </c>
      <c r="S10" s="56" t="str" cm="1">
        <f t="array" ref="S10">_xlfn.IFS($R10=2,I!$I$2,$R10=3,I!$I$1,$R10=5,I!$I$3)</f>
        <v>Neplatiteľ DPH</v>
      </c>
      <c r="T10" s="41"/>
      <c r="U10" s="120"/>
      <c r="V10" s="120"/>
      <c r="W10" s="120"/>
    </row>
    <row r="11" spans="1:23" ht="18.95" customHeight="1" thickBot="1" x14ac:dyDescent="0.3">
      <c r="A11" s="7"/>
      <c r="B11" s="9" t="s">
        <v>22</v>
      </c>
      <c r="C11" s="117">
        <f>SUMIFS('04'!B:B,'04'!C:C,I!$G$1)</f>
        <v>6300</v>
      </c>
      <c r="D11" s="12">
        <v>0</v>
      </c>
      <c r="E11" s="117">
        <f>SUMIFS('04'!$B:$B,'04'!$C:$C,I!$G$2)</f>
        <v>14854</v>
      </c>
      <c r="F11" s="22">
        <v>0</v>
      </c>
      <c r="G11" s="58">
        <f t="shared" si="0"/>
        <v>21154</v>
      </c>
      <c r="H11" s="66"/>
      <c r="I11" s="4" t="s">
        <v>9</v>
      </c>
      <c r="J11" s="72">
        <f>G8+G9+G10+G11</f>
        <v>62214.2</v>
      </c>
      <c r="K11" s="70">
        <f>I!$B$1-J11</f>
        <v>-12214.199999999997</v>
      </c>
      <c r="L11" s="11">
        <f>SUM($J11/I!$B$1)</f>
        <v>1.2442839999999999</v>
      </c>
      <c r="M11" s="23">
        <f>I!$B$2-J11</f>
        <v>285.80000000000291</v>
      </c>
      <c r="N11" s="36">
        <f>SUM($J11/I!$B$2)</f>
        <v>0.99542719999999996</v>
      </c>
      <c r="O11" s="7"/>
      <c r="P11" s="27">
        <f>IF(K11&lt;=0,I!$H$1,I!$H$2)</f>
        <v>2</v>
      </c>
      <c r="Q11" s="27">
        <f>IF(M11&lt;=0,I!$H$3,I!$H$2)</f>
        <v>1</v>
      </c>
      <c r="R11" s="52">
        <f t="shared" si="1"/>
        <v>3</v>
      </c>
      <c r="S11" s="56" t="str" cm="1">
        <f t="array" ref="S11">_xlfn.IFS($R11=2,I!$I$2,$R11=3,I!$I$1,$R11=5,I!$I$3)</f>
        <v>Platiteľ od 1.1.2026</v>
      </c>
      <c r="T11" s="41"/>
      <c r="U11" s="120"/>
      <c r="V11" s="120"/>
      <c r="W11" s="120"/>
    </row>
    <row r="12" spans="1:23" ht="18.95" customHeight="1" thickBot="1" x14ac:dyDescent="0.3">
      <c r="A12" s="7"/>
      <c r="B12" s="9" t="s">
        <v>23</v>
      </c>
      <c r="C12" s="117"/>
      <c r="D12" s="118"/>
      <c r="E12" s="117"/>
      <c r="F12" s="119"/>
      <c r="G12" s="58">
        <f t="shared" si="0"/>
        <v>0</v>
      </c>
      <c r="H12" s="66"/>
      <c r="I12" s="4" t="s">
        <v>10</v>
      </c>
      <c r="J12" s="72">
        <f>G8+G9+G10+G11+G12</f>
        <v>62214.2</v>
      </c>
      <c r="K12" s="70">
        <f>I!$B$1-J12</f>
        <v>-12214.199999999997</v>
      </c>
      <c r="L12" s="11">
        <f>SUM($J12/I!$B$1)</f>
        <v>1.2442839999999999</v>
      </c>
      <c r="M12" s="23">
        <f>I!$B$2-J12</f>
        <v>285.80000000000291</v>
      </c>
      <c r="N12" s="36">
        <f>SUM($J12/I!$B$2)</f>
        <v>0.99542719999999996</v>
      </c>
      <c r="O12" s="7"/>
      <c r="P12" s="27">
        <f>IF(K12&lt;=0,I!$H$1,I!$H$2)</f>
        <v>2</v>
      </c>
      <c r="Q12" s="27">
        <f>IF(M12&lt;=0,I!$H$3,I!$H$2)</f>
        <v>1</v>
      </c>
      <c r="R12" s="52">
        <f t="shared" si="1"/>
        <v>3</v>
      </c>
      <c r="S12" s="56" t="str" cm="1">
        <f t="array" ref="S12">_xlfn.IFS($R12=2,I!$I$2,$R12=3,I!$I$1,$R12=5,I!$I$3)</f>
        <v>Platiteľ od 1.1.2026</v>
      </c>
      <c r="T12" s="41"/>
      <c r="U12" s="120"/>
      <c r="V12" s="120"/>
      <c r="W12" s="120"/>
    </row>
    <row r="13" spans="1:23" ht="18.95" customHeight="1" thickBot="1" x14ac:dyDescent="0.3">
      <c r="A13" s="7"/>
      <c r="B13" s="9" t="s">
        <v>24</v>
      </c>
      <c r="C13" s="117"/>
      <c r="D13" s="118"/>
      <c r="E13" s="117"/>
      <c r="F13" s="119"/>
      <c r="G13" s="58">
        <f t="shared" si="0"/>
        <v>0</v>
      </c>
      <c r="H13" s="66"/>
      <c r="I13" s="4" t="s">
        <v>11</v>
      </c>
      <c r="J13" s="72">
        <f>G8+G9+G10+G11+G12+G13</f>
        <v>62214.2</v>
      </c>
      <c r="K13" s="70">
        <f>I!$B$1-J13</f>
        <v>-12214.199999999997</v>
      </c>
      <c r="L13" s="11">
        <f>SUM($J13/I!$B$1)</f>
        <v>1.2442839999999999</v>
      </c>
      <c r="M13" s="23">
        <f>I!$B$2-J13</f>
        <v>285.80000000000291</v>
      </c>
      <c r="N13" s="36">
        <f>SUM($J13/I!$B$2)</f>
        <v>0.99542719999999996</v>
      </c>
      <c r="O13" s="7"/>
      <c r="P13" s="27">
        <f>IF(K13&lt;=0,I!$H$1,I!$H$2)</f>
        <v>2</v>
      </c>
      <c r="Q13" s="27">
        <f>IF(M13&lt;=0,I!$H$3,I!$H$2)</f>
        <v>1</v>
      </c>
      <c r="R13" s="52">
        <f t="shared" si="1"/>
        <v>3</v>
      </c>
      <c r="S13" s="56" t="str" cm="1">
        <f t="array" ref="S13">_xlfn.IFS($R13=2,I!$I$2,$R13=3,I!$I$1,$R13=5,I!$I$3)</f>
        <v>Platiteľ od 1.1.2026</v>
      </c>
      <c r="T13" s="41"/>
      <c r="U13" s="120"/>
      <c r="V13" s="120"/>
      <c r="W13" s="120"/>
    </row>
    <row r="14" spans="1:23" ht="18.95" customHeight="1" thickBot="1" x14ac:dyDescent="0.4">
      <c r="A14" s="7"/>
      <c r="B14" s="9" t="s">
        <v>25</v>
      </c>
      <c r="C14" s="117"/>
      <c r="D14" s="118"/>
      <c r="E14" s="117"/>
      <c r="F14" s="119"/>
      <c r="G14" s="58">
        <f t="shared" si="0"/>
        <v>0</v>
      </c>
      <c r="H14" s="66"/>
      <c r="I14" s="4" t="s">
        <v>12</v>
      </c>
      <c r="J14" s="72">
        <f>G8+G9+G10+G11+G12+G13+G14</f>
        <v>62214.2</v>
      </c>
      <c r="K14" s="70">
        <f>I!$B$1-J14</f>
        <v>-12214.199999999997</v>
      </c>
      <c r="L14" s="11">
        <f>SUM($J14/I!$B$1)</f>
        <v>1.2442839999999999</v>
      </c>
      <c r="M14" s="23">
        <f>I!$B$2-J14</f>
        <v>285.80000000000291</v>
      </c>
      <c r="N14" s="36">
        <f>SUM($J14/I!$B$2)</f>
        <v>0.99542719999999996</v>
      </c>
      <c r="O14" s="7"/>
      <c r="P14" s="27">
        <f>IF(K14&lt;=0,I!$H$1,I!$H$2)</f>
        <v>2</v>
      </c>
      <c r="Q14" s="27">
        <f>IF(M14&lt;=0,I!$H$3,I!$H$2)</f>
        <v>1</v>
      </c>
      <c r="R14" s="52">
        <f t="shared" si="1"/>
        <v>3</v>
      </c>
      <c r="S14" s="56" t="str" cm="1">
        <f t="array" ref="S14">_xlfn.IFS($R14=2,I!$I$2,$R14=3,I!$I$1,$R14=5,I!$I$3)</f>
        <v>Platiteľ od 1.1.2026</v>
      </c>
      <c r="T14" s="41"/>
      <c r="U14" s="120"/>
      <c r="V14" s="135" t="s">
        <v>79</v>
      </c>
      <c r="W14" s="120"/>
    </row>
    <row r="15" spans="1:23" ht="18.95" customHeight="1" thickBot="1" x14ac:dyDescent="0.3">
      <c r="A15" s="7"/>
      <c r="B15" s="9" t="s">
        <v>26</v>
      </c>
      <c r="C15" s="117"/>
      <c r="D15" s="118"/>
      <c r="E15" s="117"/>
      <c r="F15" s="119"/>
      <c r="G15" s="58">
        <f t="shared" si="0"/>
        <v>0</v>
      </c>
      <c r="H15" s="66"/>
      <c r="I15" s="4" t="s">
        <v>13</v>
      </c>
      <c r="J15" s="72">
        <f>G8+G9+G10+G11+G12+G13+G14+G15</f>
        <v>62214.2</v>
      </c>
      <c r="K15" s="70">
        <f>I!$B$1-J15</f>
        <v>-12214.199999999997</v>
      </c>
      <c r="L15" s="11">
        <f>SUM($J15/I!$B$1)</f>
        <v>1.2442839999999999</v>
      </c>
      <c r="M15" s="23">
        <f>I!$B$2-J15</f>
        <v>285.80000000000291</v>
      </c>
      <c r="N15" s="36">
        <f>SUM($J15/I!$B$2)</f>
        <v>0.99542719999999996</v>
      </c>
      <c r="O15" s="7"/>
      <c r="P15" s="27">
        <f>IF(K15&lt;=0,I!$H$1,I!$H$2)</f>
        <v>2</v>
      </c>
      <c r="Q15" s="27">
        <f>IF(M15&lt;=0,I!$H$3,I!$H$2)</f>
        <v>1</v>
      </c>
      <c r="R15" s="52">
        <f t="shared" si="1"/>
        <v>3</v>
      </c>
      <c r="S15" s="56" t="str" cm="1">
        <f t="array" ref="S15">_xlfn.IFS($R15=2,I!$I$2,$R15=3,I!$I$1,$R15=5,I!$I$3)</f>
        <v>Platiteľ od 1.1.2026</v>
      </c>
      <c r="T15" s="41"/>
      <c r="U15" s="120"/>
      <c r="V15" s="28" t="s">
        <v>80</v>
      </c>
      <c r="W15" s="120"/>
    </row>
    <row r="16" spans="1:23" ht="18.95" customHeight="1" thickBot="1" x14ac:dyDescent="0.3">
      <c r="A16" s="7"/>
      <c r="B16" s="9" t="s">
        <v>27</v>
      </c>
      <c r="C16" s="117"/>
      <c r="D16" s="118"/>
      <c r="E16" s="117"/>
      <c r="F16" s="119"/>
      <c r="G16" s="58">
        <f t="shared" si="0"/>
        <v>0</v>
      </c>
      <c r="H16" s="66"/>
      <c r="I16" s="4" t="s">
        <v>14</v>
      </c>
      <c r="J16" s="72">
        <f>G8+G9+G10+G11+G12+G13+G14+G15+G16</f>
        <v>62214.2</v>
      </c>
      <c r="K16" s="70">
        <f>I!$B$1-J16</f>
        <v>-12214.199999999997</v>
      </c>
      <c r="L16" s="11">
        <f>SUM($J16/I!$B$1)</f>
        <v>1.2442839999999999</v>
      </c>
      <c r="M16" s="23">
        <f>I!$B$2-J16</f>
        <v>285.80000000000291</v>
      </c>
      <c r="N16" s="36">
        <f>SUM($J16/I!$B$2)</f>
        <v>0.99542719999999996</v>
      </c>
      <c r="O16" s="7"/>
      <c r="P16" s="27">
        <f>IF(K16&lt;=0,I!$H$1,I!$H$2)</f>
        <v>2</v>
      </c>
      <c r="Q16" s="27">
        <f>IF(M16&lt;=0,I!$H$3,I!$H$2)</f>
        <v>1</v>
      </c>
      <c r="R16" s="52">
        <f t="shared" si="1"/>
        <v>3</v>
      </c>
      <c r="S16" s="56" t="str" cm="1">
        <f t="array" ref="S16">_xlfn.IFS($R16=2,I!$I$2,$R16=3,I!$I$1,$R16=5,I!$I$3)</f>
        <v>Platiteľ od 1.1.2026</v>
      </c>
      <c r="T16" s="41"/>
      <c r="U16" s="120"/>
      <c r="V16" s="28" t="s">
        <v>81</v>
      </c>
      <c r="W16" s="120"/>
    </row>
    <row r="17" spans="1:25" ht="18.95" customHeight="1" thickBot="1" x14ac:dyDescent="0.3">
      <c r="A17" s="7"/>
      <c r="B17" s="9" t="s">
        <v>28</v>
      </c>
      <c r="C17" s="117"/>
      <c r="D17" s="118"/>
      <c r="E17" s="117"/>
      <c r="F17" s="119"/>
      <c r="G17" s="58">
        <f t="shared" si="0"/>
        <v>0</v>
      </c>
      <c r="H17" s="66"/>
      <c r="I17" s="4" t="s">
        <v>15</v>
      </c>
      <c r="J17" s="72">
        <f>G8+G9+G10+G11+G12+G13+G14+G15+G16+G17</f>
        <v>62214.2</v>
      </c>
      <c r="K17" s="70">
        <f>I!$B$1-J17</f>
        <v>-12214.199999999997</v>
      </c>
      <c r="L17" s="11">
        <f>SUM($J17/I!$B$1)</f>
        <v>1.2442839999999999</v>
      </c>
      <c r="M17" s="23">
        <f>I!$B$2-J17</f>
        <v>285.80000000000291</v>
      </c>
      <c r="N17" s="36">
        <f>SUM($J17/I!$B$2)</f>
        <v>0.99542719999999996</v>
      </c>
      <c r="O17" s="7"/>
      <c r="P17" s="27">
        <f>IF(K17&lt;=0,I!$H$1,I!$H$2)</f>
        <v>2</v>
      </c>
      <c r="Q17" s="27">
        <f>IF(M17&lt;=0,I!$H$3,I!$H$2)</f>
        <v>1</v>
      </c>
      <c r="R17" s="52">
        <f t="shared" si="1"/>
        <v>3</v>
      </c>
      <c r="S17" s="56" t="str" cm="1">
        <f t="array" ref="S17">_xlfn.IFS($R17=2,I!$I$2,$R17=3,I!$I$1,$R17=5,I!$I$3)</f>
        <v>Platiteľ od 1.1.2026</v>
      </c>
      <c r="T17" s="41"/>
      <c r="U17" s="120"/>
      <c r="V17" s="120"/>
      <c r="W17" s="120"/>
      <c r="Y17" s="51"/>
    </row>
    <row r="18" spans="1:25" ht="18.95" customHeight="1" thickBot="1" x14ac:dyDescent="0.3">
      <c r="A18" s="7"/>
      <c r="B18" s="9" t="s">
        <v>29</v>
      </c>
      <c r="C18" s="117"/>
      <c r="D18" s="118"/>
      <c r="E18" s="117"/>
      <c r="F18" s="119"/>
      <c r="G18" s="58">
        <f t="shared" si="0"/>
        <v>0</v>
      </c>
      <c r="H18" s="66"/>
      <c r="I18" s="4" t="s">
        <v>16</v>
      </c>
      <c r="J18" s="72">
        <f>G8+G9+G10+G11+G12+G13+G14+G15+G16+G17+G18</f>
        <v>62214.2</v>
      </c>
      <c r="K18" s="70">
        <f>I!$B$1-J18</f>
        <v>-12214.199999999997</v>
      </c>
      <c r="L18" s="11">
        <f>SUM($J18/I!$B$1)</f>
        <v>1.2442839999999999</v>
      </c>
      <c r="M18" s="23">
        <f>I!$B$2-J18</f>
        <v>285.80000000000291</v>
      </c>
      <c r="N18" s="36">
        <f>SUM($J18/I!$B$2)</f>
        <v>0.99542719999999996</v>
      </c>
      <c r="O18" s="7"/>
      <c r="P18" s="27">
        <f>IF(K18&lt;=0,I!$H$1,I!$H$2)</f>
        <v>2</v>
      </c>
      <c r="Q18" s="27">
        <f>IF(M18&lt;=0,I!$H$3,I!$H$2)</f>
        <v>1</v>
      </c>
      <c r="R18" s="52">
        <f t="shared" si="1"/>
        <v>3</v>
      </c>
      <c r="S18" s="56" t="str" cm="1">
        <f t="array" ref="S18">_xlfn.IFS($R18=2,I!$I$2,$R18=3,I!$I$1,$R18=5,I!$I$3)</f>
        <v>Platiteľ od 1.1.2026</v>
      </c>
      <c r="T18" s="41"/>
      <c r="U18" s="120"/>
      <c r="V18" s="136" t="s">
        <v>82</v>
      </c>
      <c r="W18" s="137"/>
    </row>
    <row r="19" spans="1:25" ht="18.95" customHeight="1" thickBot="1" x14ac:dyDescent="0.3">
      <c r="A19" s="7"/>
      <c r="B19" s="35" t="s">
        <v>30</v>
      </c>
      <c r="C19" s="121"/>
      <c r="D19" s="122"/>
      <c r="E19" s="121"/>
      <c r="F19" s="123"/>
      <c r="G19" s="62">
        <f t="shared" si="0"/>
        <v>0</v>
      </c>
      <c r="H19" s="66"/>
      <c r="I19" s="5" t="s">
        <v>17</v>
      </c>
      <c r="J19" s="73">
        <f>G8+G9+G10+G11+G12+G13+G14+G15+G16+G17+G18+G19</f>
        <v>62214.2</v>
      </c>
      <c r="K19" s="71">
        <f>I!$B$1-J19</f>
        <v>-12214.199999999997</v>
      </c>
      <c r="L19" s="37">
        <f>SUM($J19/I!$B$1)</f>
        <v>1.2442839999999999</v>
      </c>
      <c r="M19" s="24">
        <f>I!$B$2-J19</f>
        <v>285.80000000000291</v>
      </c>
      <c r="N19" s="38">
        <f>SUM($J19/I!$B$2)</f>
        <v>0.99542719999999996</v>
      </c>
      <c r="O19" s="7"/>
      <c r="P19" s="27">
        <f>IF(K19&lt;=0,I!$H$1,I!$H$2)</f>
        <v>2</v>
      </c>
      <c r="Q19" s="27">
        <f>IF(M19&lt;=0,I!$H$3,I!$H$2)</f>
        <v>1</v>
      </c>
      <c r="R19" s="53">
        <f t="shared" si="1"/>
        <v>3</v>
      </c>
      <c r="S19" s="57" t="str" cm="1">
        <f t="array" ref="S19">_xlfn.IFS($R19=2,I!$I$2,$R19=3,I!$I$1,$R19=5,I!$I$3)</f>
        <v>Platiteľ od 1.1.2026</v>
      </c>
      <c r="T19" s="41"/>
      <c r="U19" s="120"/>
      <c r="V19" s="120"/>
      <c r="W19" s="120"/>
    </row>
    <row r="20" spans="1:25" ht="3.75" customHeight="1" thickBot="1" x14ac:dyDescent="0.3">
      <c r="A20" s="7"/>
      <c r="B20" s="34"/>
      <c r="C20" s="33"/>
      <c r="D20" s="33"/>
      <c r="E20" s="33"/>
      <c r="F20" s="33"/>
      <c r="G20" s="10"/>
      <c r="H20" s="10"/>
      <c r="I20" s="33"/>
      <c r="J20" s="33"/>
      <c r="K20" s="33"/>
      <c r="L20" s="33"/>
      <c r="M20" s="33"/>
      <c r="N20" s="33"/>
      <c r="O20" s="7"/>
      <c r="P20" s="27"/>
      <c r="Q20" s="27"/>
      <c r="R20" s="40"/>
      <c r="S20" s="41"/>
      <c r="T20" s="41"/>
      <c r="U20" s="120"/>
      <c r="V20" s="120"/>
      <c r="W20" s="120"/>
    </row>
    <row r="21" spans="1:25" ht="30" customHeight="1" thickBot="1" x14ac:dyDescent="0.3">
      <c r="A21" s="7"/>
      <c r="B21" s="88" t="s">
        <v>2</v>
      </c>
      <c r="C21" s="42">
        <f>SUM(C8:C19)</f>
        <v>44656</v>
      </c>
      <c r="D21" s="43">
        <f>SUM(D8:D19)</f>
        <v>0</v>
      </c>
      <c r="E21" s="44">
        <f>SUM(E8:E19)</f>
        <v>17558.2</v>
      </c>
      <c r="F21" s="44">
        <f>SUM(F8:F19)</f>
        <v>0</v>
      </c>
      <c r="G21" s="74">
        <f>SUM(G8:G19)</f>
        <v>62214.2</v>
      </c>
      <c r="H21" s="67"/>
      <c r="I21" s="103" t="s">
        <v>61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7"/>
    </row>
    <row r="22" spans="1:25" ht="42" customHeight="1" thickTop="1" thickBot="1" x14ac:dyDescent="0.3">
      <c r="A22" s="7"/>
      <c r="B22" s="89"/>
      <c r="C22" s="87">
        <f>C21+D21</f>
        <v>44656</v>
      </c>
      <c r="D22" s="126"/>
      <c r="E22" s="97">
        <f>E21+F21</f>
        <v>17558.2</v>
      </c>
      <c r="F22" s="127"/>
      <c r="G22" s="63"/>
      <c r="H22" s="68"/>
      <c r="I22" s="128" t="s">
        <v>72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7"/>
    </row>
    <row r="23" spans="1:25" ht="57" customHeight="1" thickBot="1" x14ac:dyDescent="0.3">
      <c r="A23" s="7"/>
      <c r="B23" s="131"/>
      <c r="C23" s="87">
        <f>C22+E22</f>
        <v>62214.2</v>
      </c>
      <c r="D23" s="132"/>
      <c r="E23" s="132"/>
      <c r="F23" s="127"/>
      <c r="G23" s="64"/>
      <c r="H23" s="68"/>
      <c r="I23" s="104" t="s">
        <v>73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4"/>
      <c r="T23" s="7"/>
    </row>
    <row r="24" spans="1:25" x14ac:dyDescent="0.25">
      <c r="A24" s="7"/>
      <c r="B24" s="39" t="s">
        <v>3</v>
      </c>
      <c r="C24" s="6"/>
      <c r="D24" s="6"/>
      <c r="E24" s="7"/>
      <c r="F24" s="7"/>
      <c r="G24" s="7"/>
      <c r="H24" s="7"/>
      <c r="I24" s="75" t="s">
        <v>4</v>
      </c>
      <c r="J24" s="49"/>
      <c r="K24" s="49"/>
      <c r="L24" s="50"/>
      <c r="M24" s="46"/>
      <c r="N24" s="46"/>
      <c r="O24" s="47"/>
      <c r="P24" s="25"/>
      <c r="Q24" s="25"/>
      <c r="R24" s="48" t="s">
        <v>0</v>
      </c>
      <c r="S24" s="45" t="str">
        <f>I!D1</f>
        <v>Ver. 3.0.0 2025 -2025</v>
      </c>
      <c r="T24" s="7"/>
    </row>
    <row r="25" spans="1:25" x14ac:dyDescent="0.25">
      <c r="I25" s="86"/>
      <c r="J25" s="86"/>
      <c r="K25" s="86"/>
      <c r="L25" s="86"/>
      <c r="M25" s="86"/>
    </row>
    <row r="26" spans="1:25" x14ac:dyDescent="0.25">
      <c r="C26" s="2"/>
      <c r="D26" s="2"/>
    </row>
    <row r="27" spans="1:25" x14ac:dyDescent="0.25">
      <c r="B27" s="3"/>
      <c r="C27" s="3"/>
      <c r="D27" s="3"/>
    </row>
  </sheetData>
  <sheetProtection algorithmName="SHA-512" hashValue="ybCcyMrhGsM6g+B3/WD1wTt8zdhnG+M1YTeyRlwGNkkrbJmXmLhN2oVDGor70ca9Q3rmfU+1z6CAK+z+WNNFXw==" saltValue="B8xJEIqKbxhFWMlVRMHMgg==" spinCount="100000" sheet="1" objects="1" scenarios="1"/>
  <mergeCells count="23">
    <mergeCell ref="V18:W18"/>
    <mergeCell ref="I25:M25"/>
    <mergeCell ref="C23:F23"/>
    <mergeCell ref="B21:B23"/>
    <mergeCell ref="J2:L2"/>
    <mergeCell ref="B2:I2"/>
    <mergeCell ref="L6:L7"/>
    <mergeCell ref="E6:F6"/>
    <mergeCell ref="C22:D22"/>
    <mergeCell ref="E22:F22"/>
    <mergeCell ref="C6:D6"/>
    <mergeCell ref="B6:B7"/>
    <mergeCell ref="J6:J7"/>
    <mergeCell ref="I6:I7"/>
    <mergeCell ref="I21:S21"/>
    <mergeCell ref="I22:S22"/>
    <mergeCell ref="I23:S23"/>
    <mergeCell ref="B4:S4"/>
    <mergeCell ref="R6:S7"/>
    <mergeCell ref="K6:K7"/>
    <mergeCell ref="M6:M7"/>
    <mergeCell ref="N6:N7"/>
    <mergeCell ref="G6:G7"/>
  </mergeCells>
  <phoneticPr fontId="4" type="noConversion"/>
  <conditionalFormatting sqref="C8:C19">
    <cfRule type="cellIs" dxfId="39" priority="34" operator="lessThanOrEqual">
      <formula>0</formula>
    </cfRule>
  </conditionalFormatting>
  <conditionalFormatting sqref="E8:E19">
    <cfRule type="cellIs" dxfId="38" priority="33" operator="lessThanOrEqual">
      <formula>0</formula>
    </cfRule>
  </conditionalFormatting>
  <conditionalFormatting sqref="I8:I19">
    <cfRule type="expression" dxfId="37" priority="36">
      <formula>$G8&gt;0.01</formula>
    </cfRule>
  </conditionalFormatting>
  <conditionalFormatting sqref="J8:J19">
    <cfRule type="cellIs" dxfId="36" priority="26" operator="between">
      <formula>0</formula>
      <formula>49999</formula>
    </cfRule>
    <cfRule type="cellIs" dxfId="35" priority="25" operator="between">
      <formula>50000</formula>
      <formula>62499</formula>
    </cfRule>
    <cfRule type="cellIs" dxfId="34" priority="24" operator="between">
      <formula>62500</formula>
      <formula>9999999</formula>
    </cfRule>
  </conditionalFormatting>
  <conditionalFormatting sqref="K8:K19">
    <cfRule type="cellIs" dxfId="33" priority="43" operator="lessThanOrEqual">
      <formula>-0.001</formula>
    </cfRule>
    <cfRule type="cellIs" dxfId="32" priority="42" operator="greaterThanOrEqual">
      <formula>0</formula>
    </cfRule>
  </conditionalFormatting>
  <conditionalFormatting sqref="L8:L19">
    <cfRule type="cellIs" dxfId="29" priority="41" operator="greaterThanOrEqual">
      <formula>1</formula>
    </cfRule>
  </conditionalFormatting>
  <conditionalFormatting sqref="M8:M19">
    <cfRule type="cellIs" dxfId="19" priority="39" operator="greaterThanOrEqual">
      <formula>0</formula>
    </cfRule>
    <cfRule type="cellIs" dxfId="18" priority="40" operator="lessThanOrEqual">
      <formula>-0.001</formula>
    </cfRule>
  </conditionalFormatting>
  <conditionalFormatting sqref="N8:N19">
    <cfRule type="cellIs" dxfId="9" priority="38" operator="greaterThanOrEqual">
      <formula>1</formula>
    </cfRule>
  </conditionalFormatting>
  <conditionalFormatting sqref="R8:S19">
    <cfRule type="cellIs" dxfId="5" priority="30" operator="equal">
      <formula>5</formula>
    </cfRule>
    <cfRule type="cellIs" dxfId="4" priority="31" operator="equal">
      <formula>3</formula>
    </cfRule>
  </conditionalFormatting>
  <conditionalFormatting sqref="R8:S20">
    <cfRule type="cellIs" dxfId="3" priority="32" operator="equal">
      <formula>2</formula>
    </cfRule>
  </conditionalFormatting>
  <hyperlinks>
    <hyperlink ref="R24" r:id="rId1" xr:uid="{322F33F2-6CDD-4342-98E8-2432041FE42C}"/>
    <hyperlink ref="R2" r:id="rId2" xr:uid="{4D4AC6FF-84A6-45C4-AA48-FCD0893D38CB}"/>
    <hyperlink ref="I24" r:id="rId3" xr:uid="{C7B99AA4-3E80-4585-9449-D8A901DB63D7}"/>
    <hyperlink ref="I24:K24" r:id="rId4" display="Ďalšie pomôcky pre účtovníkov TU" xr:uid="{F8B57FC5-36F3-47D5-B004-3BC07C4FEC46}"/>
    <hyperlink ref="N2" r:id="rId5" location="paragraf-4.odsek-1" xr:uid="{2A4FA3F0-50E6-4BB8-B91E-728A12364FD4}"/>
    <hyperlink ref="V18:W18" r:id="rId6" display="PLNÚ VERZIU MÔŽETE OBJEDNAŤ TU" xr:uid="{289CED32-640E-4E03-9898-E1C58A722F55}"/>
    <hyperlink ref="S2" r:id="rId7" xr:uid="{3B8B2C54-B737-42A2-AC58-E4DB7D11D25F}"/>
  </hyperlinks>
  <pageMargins left="0.7" right="0.7" top="0.75" bottom="0.75" header="0.3" footer="0.3"/>
  <pageSetup paperSize="9" orientation="landscape" r:id="rId8"/>
  <legacy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between" id="{CBF89EC1-86A0-4B03-A6DC-98F682D7C78D}">
            <xm:f>I!$A$8</xm:f>
            <xm:f>I!$B$8</xm:f>
            <x14:dxf>
              <fill>
                <patternFill>
                  <bgColor rgb="FFCDFFD3"/>
                </patternFill>
              </fill>
            </x14:dxf>
          </x14:cfRule>
          <x14:cfRule type="cellIs" priority="22" operator="between" id="{62882DC5-19C7-4140-80A4-E2CBD5D7C556}">
            <xm:f>I!$A$7</xm:f>
            <xm:f>I!$B$7</xm:f>
            <x14:dxf>
              <fill>
                <patternFill>
                  <bgColor rgb="FFCDFFDF"/>
                </patternFill>
              </fill>
            </x14:dxf>
          </x14:cfRule>
          <x14:cfRule type="cellIs" priority="12" operator="between" id="{25B65963-0FBB-4274-A24C-AFE2FC440576}">
            <xm:f>I!$A$17</xm:f>
            <xm:f>I!$B$17</xm:f>
            <x14:dxf>
              <fill>
                <patternFill>
                  <bgColor rgb="FFFFCDCD"/>
                </patternFill>
              </fill>
            </x14:dxf>
          </x14:cfRule>
          <x14:cfRule type="cellIs" priority="13" operator="between" id="{82735D16-7210-4449-995E-158BCD78E360}">
            <xm:f>I!$A$16</xm:f>
            <xm:f>I!$B$16</xm:f>
            <x14:dxf>
              <fill>
                <patternFill>
                  <bgColor rgb="FFFFD9CD"/>
                </patternFill>
              </fill>
            </x14:dxf>
          </x14:cfRule>
          <x14:cfRule type="cellIs" priority="14" operator="between" id="{30D6D4E7-E366-4069-8A3D-E43545A76C3F}">
            <xm:f>I!$A$15</xm:f>
            <xm:f>I!$B$15</xm:f>
            <x14:dxf>
              <fill>
                <patternFill>
                  <bgColor rgb="FFFFE5CD"/>
                </patternFill>
              </fill>
            </x14:dxf>
          </x14:cfRule>
          <x14:cfRule type="cellIs" priority="15" operator="between" id="{27ED3969-AAAA-48D9-B2D6-8ACAE4FE8CAC}">
            <xm:f>I!$A$14</xm:f>
            <xm:f>I!$B$14</xm:f>
            <x14:dxf>
              <fill>
                <patternFill>
                  <bgColor rgb="FFFFF1CD"/>
                </patternFill>
              </fill>
            </x14:dxf>
          </x14:cfRule>
          <x14:cfRule type="cellIs" priority="16" operator="between" id="{9265C9EE-3B91-496E-B67D-C875481C9303}">
            <xm:f>I!$A$13</xm:f>
            <xm:f>I!$B$13</xm:f>
            <x14:dxf>
              <fill>
                <patternFill>
                  <bgColor rgb="FFFFFDCD"/>
                </patternFill>
              </fill>
            </x14:dxf>
          </x14:cfRule>
          <x14:cfRule type="cellIs" priority="17" operator="between" id="{68AEAD81-E8C9-4B9C-9722-0E00D7342C0D}">
            <xm:f>I!$A$12</xm:f>
            <xm:f>I!$B$12</xm:f>
            <x14:dxf>
              <fill>
                <patternFill>
                  <bgColor rgb="FFF7FFCD"/>
                </patternFill>
              </fill>
            </x14:dxf>
          </x14:cfRule>
          <x14:cfRule type="cellIs" priority="18" operator="between" id="{7E066A49-928E-4784-AC13-882751482DC6}">
            <xm:f>I!$A$11</xm:f>
            <xm:f>I!$B$11</xm:f>
            <x14:dxf>
              <fill>
                <patternFill>
                  <bgColor rgb="FFEBFFCD"/>
                </patternFill>
              </fill>
            </x14:dxf>
          </x14:cfRule>
          <x14:cfRule type="cellIs" priority="19" operator="between" id="{87246716-071A-4563-9DE8-521E4A2FBF5D}">
            <xm:f>I!$A$10</xm:f>
            <xm:f>I!$B$10</xm:f>
            <x14:dxf>
              <fill>
                <patternFill>
                  <bgColor rgb="FFDFFFCD"/>
                </patternFill>
              </fill>
            </x14:dxf>
          </x14:cfRule>
          <x14:cfRule type="cellIs" priority="20" operator="between" id="{B52A55B9-539B-4695-AA25-500D5F738049}">
            <xm:f>I!$A$9</xm:f>
            <xm:f>I!$B$9</xm:f>
            <x14:dxf>
              <fill>
                <patternFill>
                  <bgColor rgb="FFD3FFCD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cellIs" priority="2" operator="between" id="{70603A8C-5A71-4424-8554-5D1E945C5AA0}">
            <xm:f>I!$A$16</xm:f>
            <xm:f>I!$B$16</xm:f>
            <x14:dxf>
              <fill>
                <patternFill>
                  <bgColor rgb="FFFFD9CD"/>
                </patternFill>
              </fill>
            </x14:dxf>
          </x14:cfRule>
          <x14:cfRule type="cellIs" priority="3" operator="between" id="{310D343C-B9B3-47F1-A084-BF7D8C51CB95}">
            <xm:f>I!$A$15</xm:f>
            <xm:f>I!$B$15</xm:f>
            <x14:dxf>
              <fill>
                <patternFill>
                  <bgColor rgb="FFFFE5CD"/>
                </patternFill>
              </fill>
            </x14:dxf>
          </x14:cfRule>
          <x14:cfRule type="cellIs" priority="4" operator="between" id="{E62FBBC5-84AF-40BA-AE02-C671B0A0860A}">
            <xm:f>I!$A$14</xm:f>
            <xm:f>I!$B$14</xm:f>
            <x14:dxf>
              <fill>
                <patternFill>
                  <bgColor rgb="FFFFF1CD"/>
                </patternFill>
              </fill>
            </x14:dxf>
          </x14:cfRule>
          <x14:cfRule type="cellIs" priority="10" operator="between" id="{3C31DA57-6701-4894-91D8-F67BE0BF79AA}">
            <xm:f>I!$A$8</xm:f>
            <xm:f>I!$B$8</xm:f>
            <x14:dxf>
              <fill>
                <patternFill>
                  <bgColor rgb="FFCDFFD3"/>
                </patternFill>
              </fill>
            </x14:dxf>
          </x14:cfRule>
          <x14:cfRule type="cellIs" priority="9" operator="between" id="{B70E69F1-1DAA-418A-B8B1-B81D735651A1}">
            <xm:f>I!$A$9</xm:f>
            <xm:f>I!$B$9</xm:f>
            <x14:dxf>
              <fill>
                <patternFill>
                  <bgColor rgb="FFD3FFCD"/>
                </patternFill>
              </fill>
            </x14:dxf>
          </x14:cfRule>
          <x14:cfRule type="cellIs" priority="8" operator="between" id="{F66E692F-A67B-4202-9448-0EEADCA84074}">
            <xm:f>I!$A$10</xm:f>
            <xm:f>I!$B$10</xm:f>
            <x14:dxf>
              <fill>
                <patternFill>
                  <bgColor rgb="FFDFFFCD"/>
                </patternFill>
              </fill>
            </x14:dxf>
          </x14:cfRule>
          <x14:cfRule type="cellIs" priority="7" operator="between" id="{BE0EECC0-2507-4E01-9A14-679DC3BD557E}">
            <xm:f>I!$A$11</xm:f>
            <xm:f>I!$B$11</xm:f>
            <x14:dxf>
              <fill>
                <patternFill>
                  <bgColor rgb="FFEBFFCD"/>
                </patternFill>
              </fill>
            </x14:dxf>
          </x14:cfRule>
          <x14:cfRule type="cellIs" priority="6" operator="between" id="{41D88EE9-EFB6-496B-B593-388263FCD7C8}">
            <xm:f>I!$A$12</xm:f>
            <xm:f>I!$B$12</xm:f>
            <x14:dxf>
              <fill>
                <patternFill>
                  <bgColor rgb="FFF7FFCD"/>
                </patternFill>
              </fill>
            </x14:dxf>
          </x14:cfRule>
          <x14:cfRule type="cellIs" priority="11" operator="between" id="{741B153D-777C-4350-AD4F-B888CB0E7E5A}">
            <xm:f>I!$A$7</xm:f>
            <xm:f>I!$B$7</xm:f>
            <x14:dxf>
              <fill>
                <patternFill>
                  <bgColor rgb="FFCDFFDF"/>
                </patternFill>
              </fill>
            </x14:dxf>
          </x14:cfRule>
          <x14:cfRule type="cellIs" priority="5" operator="between" id="{822E83F3-65C6-4D6E-96FD-3C434CD161C9}">
            <xm:f>I!$A$13</xm:f>
            <xm:f>I!$B$13</xm:f>
            <x14:dxf>
              <fill>
                <patternFill>
                  <bgColor rgb="FFFFFDCD"/>
                </patternFill>
              </fill>
            </x14:dxf>
          </x14:cfRule>
          <x14:cfRule type="cellIs" priority="1" operator="between" id="{1AB8448F-0828-47C7-980A-1126EBA9BFC5}">
            <xm:f>I!$A$17</xm:f>
            <xm:f>I!$B$17</xm:f>
            <x14:dxf>
              <fill>
                <patternFill>
                  <bgColor rgb="FFFFCDCD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containsText" priority="27" operator="containsText" id="{F51F0108-3B70-460E-A46E-79658F1BF2CB}">
            <xm:f>NOT(ISERROR(SEARCH(I!$I$3,S8)))</xm:f>
            <xm:f>I!$I$3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8" operator="containsText" id="{EF423965-C820-436A-B9DA-058F69ADC291}">
            <xm:f>NOT(ISERROR(SEARCH(I!$I$1,S8)))</xm:f>
            <xm:f>I!$I$1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DDD25245-59AB-4578-B01B-10ABABEB2CF1}">
            <xm:f>NOT(ISERROR(SEARCH(I!$I$2,S8)))</xm:f>
            <xm:f>I!$I$2</xm:f>
            <x14:dxf>
              <fill>
                <patternFill>
                  <bgColor theme="9" tint="0.39994506668294322"/>
                </patternFill>
              </fill>
            </x14:dxf>
          </x14:cfRule>
          <xm:sqref>S8:S19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FA45-4694-4E6B-B5BD-F0E3154F1BDA}">
  <dimension ref="A1:D12"/>
  <sheetViews>
    <sheetView workbookViewId="0">
      <selection activeCell="C34" sqref="C34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41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4">
        <v>45659</v>
      </c>
      <c r="B3" s="15">
        <v>650</v>
      </c>
      <c r="C3" s="15" t="s">
        <v>1</v>
      </c>
      <c r="D3" s="13" t="s">
        <v>76</v>
      </c>
    </row>
    <row r="4" spans="1:4" x14ac:dyDescent="0.25">
      <c r="A4" s="14">
        <v>45660</v>
      </c>
      <c r="B4" s="15">
        <v>550</v>
      </c>
      <c r="C4" s="15" t="s">
        <v>1</v>
      </c>
      <c r="D4" s="13" t="s">
        <v>76</v>
      </c>
    </row>
    <row r="5" spans="1:4" x14ac:dyDescent="0.25">
      <c r="A5" s="14">
        <v>45664</v>
      </c>
      <c r="B5" s="15">
        <v>12500</v>
      </c>
      <c r="C5" s="15" t="s">
        <v>39</v>
      </c>
      <c r="D5" s="13" t="s">
        <v>77</v>
      </c>
    </row>
    <row r="6" spans="1:4" x14ac:dyDescent="0.25">
      <c r="A6" s="14"/>
      <c r="B6" s="15"/>
      <c r="C6" s="15"/>
      <c r="D6" s="13"/>
    </row>
    <row r="7" spans="1:4" x14ac:dyDescent="0.25">
      <c r="A7" s="14"/>
      <c r="B7" s="15"/>
      <c r="C7" s="15"/>
      <c r="D7" s="13"/>
    </row>
    <row r="8" spans="1:4" x14ac:dyDescent="0.25">
      <c r="A8" s="14"/>
      <c r="B8" s="15"/>
      <c r="C8" s="15"/>
      <c r="D8" s="13"/>
    </row>
    <row r="9" spans="1:4" x14ac:dyDescent="0.25">
      <c r="A9" s="14"/>
      <c r="B9" s="15"/>
      <c r="C9" s="15"/>
      <c r="D9" s="13"/>
    </row>
    <row r="10" spans="1:4" x14ac:dyDescent="0.25">
      <c r="A10" s="14"/>
      <c r="B10" s="15"/>
      <c r="C10" s="15"/>
      <c r="D10" s="13"/>
    </row>
    <row r="11" spans="1:4" x14ac:dyDescent="0.25">
      <c r="A11" s="14"/>
      <c r="B11" s="15"/>
      <c r="C11" s="15"/>
      <c r="D11" s="13"/>
    </row>
    <row r="12" spans="1:4" x14ac:dyDescent="0.25">
      <c r="A12" s="14"/>
      <c r="B12" s="15"/>
      <c r="C12" s="15"/>
      <c r="D12" s="13"/>
    </row>
  </sheetData>
  <sheetProtection algorithmName="SHA-512" hashValue="cDOo9HgND2lX0ep+j+IaN67PH0X55qWqYddhK09Cpo8dc1/mHPE/CeON6+KSGL0OdhdGbTnbi24+2DPBOfMNhw==" saltValue="0iGyu7K1KRsa0kuHz/I1k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B0F99C05-0DCA-43D3-8EE9-4DA6A3C101AE}">
          <x14:formula1>
            <xm:f>I!$G$1:$G$2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F039-ABF0-4796-9EDF-D26C71776B4E}">
  <dimension ref="A1:D12"/>
  <sheetViews>
    <sheetView workbookViewId="0">
      <selection activeCell="A25" sqref="A25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43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4">
        <v>45323</v>
      </c>
      <c r="B3" s="15">
        <v>25000</v>
      </c>
      <c r="C3" s="15" t="s">
        <v>39</v>
      </c>
      <c r="D3" s="13"/>
    </row>
    <row r="4" spans="1:4" x14ac:dyDescent="0.25">
      <c r="A4" s="14">
        <v>45323</v>
      </c>
      <c r="B4" s="15">
        <v>250</v>
      </c>
      <c r="C4" s="15" t="s">
        <v>1</v>
      </c>
      <c r="D4" s="13"/>
    </row>
    <row r="5" spans="1:4" x14ac:dyDescent="0.25">
      <c r="A5" s="14"/>
      <c r="B5" s="15"/>
      <c r="C5" s="15"/>
      <c r="D5" s="13"/>
    </row>
    <row r="6" spans="1:4" x14ac:dyDescent="0.25">
      <c r="A6" s="14"/>
      <c r="B6" s="15"/>
      <c r="C6" s="15"/>
      <c r="D6" s="13"/>
    </row>
    <row r="7" spans="1:4" x14ac:dyDescent="0.25">
      <c r="A7" s="14"/>
      <c r="B7" s="15"/>
      <c r="C7" s="15"/>
      <c r="D7" s="13"/>
    </row>
    <row r="8" spans="1:4" x14ac:dyDescent="0.25">
      <c r="A8" s="14"/>
      <c r="B8" s="15"/>
      <c r="C8" s="15"/>
      <c r="D8" s="13"/>
    </row>
    <row r="9" spans="1:4" x14ac:dyDescent="0.25">
      <c r="A9" s="14"/>
      <c r="B9" s="15"/>
      <c r="C9" s="15"/>
      <c r="D9" s="13"/>
    </row>
    <row r="10" spans="1:4" x14ac:dyDescent="0.25">
      <c r="A10" s="14"/>
      <c r="B10" s="15"/>
      <c r="C10" s="15"/>
      <c r="D10" s="13"/>
    </row>
    <row r="11" spans="1:4" x14ac:dyDescent="0.25">
      <c r="A11" s="14"/>
      <c r="B11" s="15"/>
      <c r="C11" s="15"/>
      <c r="D11" s="13"/>
    </row>
    <row r="12" spans="1:4" x14ac:dyDescent="0.25">
      <c r="A12" s="14"/>
      <c r="B12" s="15"/>
      <c r="C12" s="15"/>
      <c r="D12" s="13"/>
    </row>
  </sheetData>
  <sheetProtection algorithmName="SHA-512" hashValue="9mzbMIIiZ1ZjbDYfwdFcfoj6i+Esru1aZKBmF/RA3JoJ4sC2NJVZwmXr4sq6yXZRD3QWCLHYeSU0UXjQftggAw==" saltValue="FLnKNxKjfkBeZDyLpL3O6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F0C68BE1-1544-4373-9EE5-CDD05EEEA420}">
          <x14:formula1>
            <xm:f>I!$G$1:$G$2</xm:f>
          </x14:formula1>
          <xm:sqref>C3:C1048576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A5B7-6C63-4480-9792-EFC1ED4B8B69}">
  <dimension ref="A1:D12"/>
  <sheetViews>
    <sheetView workbookViewId="0">
      <selection activeCell="A13" sqref="A13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44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4">
        <v>45352</v>
      </c>
      <c r="B3" s="15">
        <v>856</v>
      </c>
      <c r="C3" s="15" t="s">
        <v>39</v>
      </c>
      <c r="D3" s="13"/>
    </row>
    <row r="4" spans="1:4" x14ac:dyDescent="0.25">
      <c r="A4" s="14">
        <v>45352</v>
      </c>
      <c r="B4" s="15">
        <v>1254.2</v>
      </c>
      <c r="C4" s="15" t="s">
        <v>1</v>
      </c>
      <c r="D4" s="13"/>
    </row>
    <row r="5" spans="1:4" x14ac:dyDescent="0.25">
      <c r="A5" s="14"/>
      <c r="B5" s="15"/>
      <c r="C5" s="15"/>
      <c r="D5" s="13"/>
    </row>
    <row r="6" spans="1:4" x14ac:dyDescent="0.25">
      <c r="A6" s="14"/>
      <c r="B6" s="15"/>
      <c r="C6" s="15"/>
      <c r="D6" s="13"/>
    </row>
    <row r="7" spans="1:4" x14ac:dyDescent="0.25">
      <c r="A7" s="14"/>
      <c r="B7" s="15"/>
      <c r="C7" s="15"/>
      <c r="D7" s="13"/>
    </row>
    <row r="8" spans="1:4" x14ac:dyDescent="0.25">
      <c r="A8" s="14"/>
      <c r="B8" s="15"/>
      <c r="C8" s="15"/>
      <c r="D8" s="13"/>
    </row>
    <row r="9" spans="1:4" x14ac:dyDescent="0.25">
      <c r="A9" s="14"/>
      <c r="B9" s="15"/>
      <c r="C9" s="15"/>
      <c r="D9" s="13"/>
    </row>
    <row r="10" spans="1:4" x14ac:dyDescent="0.25">
      <c r="A10" s="14"/>
      <c r="B10" s="15"/>
      <c r="C10" s="15"/>
      <c r="D10" s="13"/>
    </row>
    <row r="11" spans="1:4" x14ac:dyDescent="0.25">
      <c r="A11" s="14"/>
      <c r="B11" s="15"/>
      <c r="C11" s="15"/>
      <c r="D11" s="13"/>
    </row>
    <row r="12" spans="1:4" x14ac:dyDescent="0.25">
      <c r="A12" s="14"/>
      <c r="B12" s="15"/>
      <c r="C12" s="15"/>
      <c r="D12" s="13"/>
    </row>
  </sheetData>
  <sheetProtection algorithmName="SHA-512" hashValue="heFMS220rkrpAKK9zaIPfvVQzWhDaSodQX8vWMJEc8wsQw4Eqd2YYjSWU6IN9TOKBgt5Geo910zZgVK/GMLklA==" saltValue="SRSTRqt5ks13C0U0PZ28S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17972E6E-4E52-477A-99B2-1C65FFEFF153}">
          <x14:formula1>
            <xm:f>I!$G$1:$G$2</xm:f>
          </x14:formula1>
          <xm:sqref>C3:C1048576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5615-9E30-414A-8902-16D7B658D77F}">
  <dimension ref="A1:D12"/>
  <sheetViews>
    <sheetView workbookViewId="0">
      <selection activeCell="A24" sqref="A24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45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4">
        <v>45383</v>
      </c>
      <c r="B3" s="15">
        <v>6300</v>
      </c>
      <c r="C3" s="15" t="s">
        <v>39</v>
      </c>
      <c r="D3" s="13"/>
    </row>
    <row r="4" spans="1:4" x14ac:dyDescent="0.25">
      <c r="A4" s="14">
        <v>45383</v>
      </c>
      <c r="B4" s="15">
        <v>14854</v>
      </c>
      <c r="C4" s="15" t="s">
        <v>1</v>
      </c>
      <c r="D4" s="13"/>
    </row>
    <row r="5" spans="1:4" x14ac:dyDescent="0.25">
      <c r="A5" s="14"/>
      <c r="B5" s="15"/>
      <c r="C5" s="15"/>
      <c r="D5" s="13"/>
    </row>
    <row r="6" spans="1:4" x14ac:dyDescent="0.25">
      <c r="A6" s="14"/>
      <c r="B6" s="15"/>
      <c r="C6" s="15"/>
      <c r="D6" s="13"/>
    </row>
    <row r="7" spans="1:4" x14ac:dyDescent="0.25">
      <c r="A7" s="14"/>
      <c r="B7" s="15"/>
      <c r="C7" s="15"/>
      <c r="D7" s="13"/>
    </row>
    <row r="8" spans="1:4" x14ac:dyDescent="0.25">
      <c r="A8" s="14"/>
      <c r="B8" s="15"/>
      <c r="C8" s="15"/>
      <c r="D8" s="13"/>
    </row>
    <row r="9" spans="1:4" x14ac:dyDescent="0.25">
      <c r="A9" s="14"/>
      <c r="B9" s="15"/>
      <c r="C9" s="15"/>
      <c r="D9" s="13"/>
    </row>
    <row r="10" spans="1:4" x14ac:dyDescent="0.25">
      <c r="A10" s="14"/>
      <c r="B10" s="15"/>
      <c r="C10" s="15"/>
      <c r="D10" s="13"/>
    </row>
    <row r="11" spans="1:4" x14ac:dyDescent="0.25">
      <c r="A11" s="14"/>
      <c r="B11" s="15"/>
      <c r="C11" s="15"/>
      <c r="D11" s="13"/>
    </row>
    <row r="12" spans="1:4" x14ac:dyDescent="0.25">
      <c r="A12" s="14"/>
      <c r="B12" s="15"/>
      <c r="C12" s="15"/>
      <c r="D12" s="13"/>
    </row>
  </sheetData>
  <sheetProtection algorithmName="SHA-512" hashValue="zTi7w5XE2SKYS41GpyB8ayzAMZSSNdCPx3IxAb8X3d4fwWJ5+2C0nitk8LBKIul3DH/FyWWSC0VUQGreIZE+rQ==" saltValue="ds4+ABfHjKkpWNRziaMmJ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68C072A0-A0BD-45A8-A761-789CA3DE38D8}">
          <x14:formula1>
            <xm:f>I!$G$1:$G$2</xm:f>
          </x14:formula1>
          <xm:sqref>C3:C1048576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72D2-5D3D-4D06-8E67-081CFE77FC8F}">
  <dimension ref="A1:D5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46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4256.3</v>
      </c>
      <c r="C3" s="106" t="s">
        <v>39</v>
      </c>
    </row>
    <row r="4" spans="1:4" x14ac:dyDescent="0.25">
      <c r="A4" s="105">
        <v>45292</v>
      </c>
      <c r="B4" s="106">
        <v>13858</v>
      </c>
      <c r="C4" s="106" t="s">
        <v>1</v>
      </c>
    </row>
    <row r="5" spans="1:4" x14ac:dyDescent="0.25">
      <c r="A5" s="105">
        <v>45413</v>
      </c>
      <c r="B5" s="106">
        <v>480</v>
      </c>
      <c r="C5" s="106" t="s">
        <v>1</v>
      </c>
    </row>
  </sheetData>
  <sheetProtection algorithmName="SHA-512" hashValue="nUu4sm39LP4hf0LS9e+L2Ph08ywPL5gjSJmj3eJUxt8/Ugz2eWb0RTn2fehTLiQHR0Omo5TE9sB+CDK7tK0zPQ==" saltValue="hqewWQLZC0BZBMHZ02wZzQ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AC298AC1-200A-46C2-8E20-0A30A4B6EF7E}">
          <x14:formula1>
            <xm:f>I!$G$1:$G$2</xm:f>
          </x14:formula1>
          <xm:sqref>C3:C1048576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D4CF-B4DB-488D-A3B9-9A1E35370F42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47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1587</v>
      </c>
      <c r="C3" s="106" t="s">
        <v>39</v>
      </c>
    </row>
    <row r="4" spans="1:4" x14ac:dyDescent="0.25">
      <c r="A4" s="105">
        <v>45292</v>
      </c>
      <c r="B4" s="106">
        <v>8654.2999999999993</v>
      </c>
      <c r="C4" s="106" t="s">
        <v>1</v>
      </c>
    </row>
  </sheetData>
  <sheetProtection algorithmName="SHA-512" hashValue="UqUITr/8uDAQZU1fXDyOPUKxneeR7iLlQNN17C+6fGh9lkvai3kByRhwjsTct0WlVxrSIZLC5gX/D7QEaZdevw==" saltValue="KPFSw7fBM8yZ31+D0MMY+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1E326D12-074D-4052-A603-A2123C3917C2}">
          <x14:formula1>
            <xm:f>I!$G$1:$G$2</xm:f>
          </x14:formula1>
          <xm:sqref>C3:C1048576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5DFC-B801-431B-9D01-8C8F8CFF7BE7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48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874.28</v>
      </c>
      <c r="C3" s="106" t="s">
        <v>39</v>
      </c>
    </row>
    <row r="4" spans="1:4" x14ac:dyDescent="0.25">
      <c r="A4" s="105">
        <v>45292</v>
      </c>
      <c r="B4" s="106">
        <v>1256.8</v>
      </c>
      <c r="C4" s="106" t="s">
        <v>1</v>
      </c>
    </row>
  </sheetData>
  <sheetProtection algorithmName="SHA-512" hashValue="rQSo+bp9eSy2vSaq7iYaytrQtaycD7QaqmerREfc/c/+B3H0ngO4Xx608v+xQANLpI/Cs0DUj56LI5K2zI3eLQ==" saltValue="RGUBz2zOQ0teGtyy5NWbv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A6790A13-C144-4F53-94DA-0E2FE9BEA9A4}">
          <x14:formula1>
            <xm:f>I!$G$1:$G$2</xm:f>
          </x14:formula1>
          <xm:sqref>C3:C1048576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E918-DFE0-4E97-B609-32B763633E0A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49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4587.5200000000004</v>
      </c>
      <c r="C3" s="106" t="s">
        <v>39</v>
      </c>
    </row>
    <row r="4" spans="1:4" x14ac:dyDescent="0.25">
      <c r="A4" s="105">
        <v>45292</v>
      </c>
      <c r="B4" s="106">
        <v>8956.2000000000007</v>
      </c>
      <c r="C4" s="106" t="s">
        <v>1</v>
      </c>
    </row>
  </sheetData>
  <sheetProtection algorithmName="SHA-512" hashValue="5WnkNERjwVMSrqtrkbo8r6e8LHmb4S3bdM8U0pAhGZIBwLDpBHInzf3MizZp7PWmAGvdZCBpQSWS/yVN30CkRQ==" saltValue="ICbOZ3GnAU1LB6gwuIA8Q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2EC6DB73-4CBE-4E2B-BEE0-5449BF12B634}">
          <x14:formula1>
            <xm:f>I!$G$1:$G$2</xm:f>
          </x14:formula1>
          <xm:sqref>C3:C1048576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D90F-031B-4221-8508-939129B62CB5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42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1547</v>
      </c>
      <c r="C3" s="106" t="s">
        <v>39</v>
      </c>
    </row>
    <row r="4" spans="1:4" x14ac:dyDescent="0.25">
      <c r="A4" s="105">
        <v>45292</v>
      </c>
      <c r="B4" s="106">
        <v>1587.5</v>
      </c>
      <c r="C4" s="106" t="s">
        <v>1</v>
      </c>
    </row>
  </sheetData>
  <sheetProtection algorithmName="SHA-512" hashValue="QfbUsvxyXSqfQfcJeTdKWINwv3AErlbib0nqmtD8EvNVdYQwIkJwdJ4CfzvyA/ExkZN88o7ZhK9aFvxl1O59Xw==" saltValue="iNcedXWlhGnxYtW8pTOyk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C91259F5-B5A3-42A2-A0D1-16D1D624D0E5}">
          <x14:formula1>
            <xm:f>I!$G$1:$G$2</xm:f>
          </x14:formula1>
          <xm:sqref>C3:C1048576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E582-FFD5-4EDB-9BF9-0EB23F3005F3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50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256.85000000000002</v>
      </c>
      <c r="C3" s="106" t="s">
        <v>39</v>
      </c>
    </row>
    <row r="4" spans="1:4" x14ac:dyDescent="0.25">
      <c r="A4" s="105">
        <v>45292</v>
      </c>
      <c r="B4" s="106">
        <v>11324.82</v>
      </c>
      <c r="C4" s="106" t="s">
        <v>39</v>
      </c>
    </row>
  </sheetData>
  <sheetProtection algorithmName="SHA-512" hashValue="Vo237M1h0Svk90cqR6kBEvIMpSa4LcDtm251c4QWFZrjSplz0i633eUMEol/9hM+SIlzAe5skwWC41RsLas6ew==" saltValue="N5IQAklpMCmh45RqUrHFT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C6FB1504-DC6A-4D81-A435-A114A9FDD545}">
          <x14:formula1>
            <xm:f>I!$G$1:$G$2</xm:f>
          </x14:formula1>
          <xm:sqref>C3:C1048576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1189-A3D6-43E9-81C7-54947E63F357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51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1256.22</v>
      </c>
      <c r="C3" s="106" t="s">
        <v>39</v>
      </c>
    </row>
    <row r="4" spans="1:4" x14ac:dyDescent="0.25">
      <c r="A4" s="105">
        <v>45292</v>
      </c>
      <c r="B4" s="106">
        <v>2567.5</v>
      </c>
      <c r="C4" s="106" t="s">
        <v>1</v>
      </c>
    </row>
  </sheetData>
  <sheetProtection algorithmName="SHA-512" hashValue="9tn8bC6Vv3dpd4KpU0wpuegv4yorl+KJrAC9K2VwMx0nuB/nYVPeXdVnfYNPVn8ROOwDaUnEaCgdFv3VLncOQw==" saltValue="evWQI9+p4AXzeRM0F+CyY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CFE499D9-B810-4A1A-A53C-13BFFA5BE869}">
          <x14:formula1>
            <xm:f>I!$G$1:$G$2</xm:f>
          </x14:formula1>
          <xm:sqref>C3:C1048576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0BA-EF8B-44B8-9556-53E8EFA7AB55}">
  <dimension ref="A1:D4"/>
  <sheetViews>
    <sheetView workbookViewId="0">
      <selection sqref="A1:XFD1048576"/>
    </sheetView>
  </sheetViews>
  <sheetFormatPr defaultRowHeight="15" x14ac:dyDescent="0.25"/>
  <cols>
    <col min="1" max="1" width="15.5703125" style="105" customWidth="1"/>
    <col min="2" max="2" width="14.5703125" style="106" customWidth="1"/>
    <col min="3" max="3" width="18.7109375" style="106" customWidth="1"/>
    <col min="4" max="4" width="82.42578125" style="1" customWidth="1"/>
    <col min="5" max="16384" width="9.140625" style="1"/>
  </cols>
  <sheetData>
    <row r="1" spans="1:4" ht="22.5" customHeight="1" x14ac:dyDescent="0.25">
      <c r="A1" s="19" t="s">
        <v>52</v>
      </c>
      <c r="B1" s="20"/>
      <c r="C1" s="20"/>
      <c r="D1" s="21"/>
    </row>
    <row r="2" spans="1:4" x14ac:dyDescent="0.25">
      <c r="A2" s="16" t="s">
        <v>36</v>
      </c>
      <c r="B2" s="17" t="s">
        <v>37</v>
      </c>
      <c r="C2" s="18" t="s">
        <v>40</v>
      </c>
      <c r="D2" s="18" t="s">
        <v>38</v>
      </c>
    </row>
    <row r="3" spans="1:4" x14ac:dyDescent="0.25">
      <c r="A3" s="105">
        <v>45292</v>
      </c>
      <c r="B3" s="106">
        <v>1528.5</v>
      </c>
      <c r="C3" s="106" t="s">
        <v>39</v>
      </c>
    </row>
    <row r="4" spans="1:4" x14ac:dyDescent="0.25">
      <c r="A4" s="105">
        <v>45292</v>
      </c>
      <c r="B4" s="106">
        <v>1545.3</v>
      </c>
      <c r="C4" s="106" t="s">
        <v>1</v>
      </c>
    </row>
  </sheetData>
  <sheetProtection algorithmName="SHA-512" hashValue="kdCh+yjANLRWQyriNHsJa2RXd9EiFvw2W4LDOT/ttBgatmk0ADHNNJ8V1Ck6gWdxHRII7gzwVwJ4IsuUrekblQ==" saltValue="RTsue5dqbSOJOfLEI3ffK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" xr:uid="{7CBD09C6-6E56-4D47-A372-04F68CEE343E}">
          <x14:formula1>
            <xm:f>I!$G$1:$G$2</xm:f>
          </x14:formula1>
          <xm:sqref>C3:C1048576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6723-D77A-4704-88F1-2D1970D5438C}">
  <dimension ref="A1:J17"/>
  <sheetViews>
    <sheetView workbookViewId="0">
      <selection activeCell="B17" sqref="B17"/>
    </sheetView>
  </sheetViews>
  <sheetFormatPr defaultRowHeight="15" x14ac:dyDescent="0.25"/>
  <cols>
    <col min="1" max="1" width="10.140625" bestFit="1" customWidth="1"/>
    <col min="2" max="2" width="11.140625" bestFit="1" customWidth="1"/>
    <col min="9" max="9" width="93.140625" customWidth="1"/>
    <col min="10" max="10" width="12.85546875" customWidth="1"/>
  </cols>
  <sheetData>
    <row r="1" spans="1:10" x14ac:dyDescent="0.25">
      <c r="A1" t="s">
        <v>31</v>
      </c>
      <c r="B1">
        <v>50000</v>
      </c>
      <c r="D1" t="s">
        <v>33</v>
      </c>
      <c r="G1" t="s">
        <v>39</v>
      </c>
      <c r="H1">
        <v>2</v>
      </c>
      <c r="I1" t="s">
        <v>66</v>
      </c>
      <c r="J1" t="s">
        <v>64</v>
      </c>
    </row>
    <row r="2" spans="1:10" x14ac:dyDescent="0.25">
      <c r="A2" t="s">
        <v>32</v>
      </c>
      <c r="B2">
        <v>62500</v>
      </c>
      <c r="G2" t="s">
        <v>1</v>
      </c>
      <c r="H2">
        <v>1</v>
      </c>
      <c r="I2" t="s">
        <v>69</v>
      </c>
      <c r="J2" t="s">
        <v>63</v>
      </c>
    </row>
    <row r="3" spans="1:10" x14ac:dyDescent="0.25">
      <c r="H3">
        <v>3</v>
      </c>
      <c r="I3" t="s">
        <v>67</v>
      </c>
      <c r="J3" t="s">
        <v>65</v>
      </c>
    </row>
    <row r="6" spans="1:10" x14ac:dyDescent="0.25">
      <c r="A6" t="s">
        <v>74</v>
      </c>
    </row>
    <row r="7" spans="1:10" x14ac:dyDescent="0.25">
      <c r="A7" s="76">
        <v>0</v>
      </c>
      <c r="B7" s="76">
        <v>0.1</v>
      </c>
    </row>
    <row r="8" spans="1:10" x14ac:dyDescent="0.25">
      <c r="A8" s="76">
        <v>0.10009999999999999</v>
      </c>
      <c r="B8" s="76">
        <v>0.2</v>
      </c>
    </row>
    <row r="9" spans="1:10" x14ac:dyDescent="0.25">
      <c r="A9" s="76">
        <v>0.2001</v>
      </c>
      <c r="B9" s="76">
        <v>0.3</v>
      </c>
    </row>
    <row r="10" spans="1:10" x14ac:dyDescent="0.25">
      <c r="A10" s="76">
        <v>0.30009999999999998</v>
      </c>
      <c r="B10" s="76">
        <v>0.4</v>
      </c>
    </row>
    <row r="11" spans="1:10" x14ac:dyDescent="0.25">
      <c r="A11" s="76">
        <v>0.40010000000000001</v>
      </c>
      <c r="B11" s="76">
        <v>0.5</v>
      </c>
    </row>
    <row r="12" spans="1:10" x14ac:dyDescent="0.25">
      <c r="A12" s="76">
        <v>0.50009999999999999</v>
      </c>
      <c r="B12" s="76">
        <v>0.6</v>
      </c>
    </row>
    <row r="13" spans="1:10" x14ac:dyDescent="0.25">
      <c r="A13" s="76">
        <v>0.60009999999999997</v>
      </c>
      <c r="B13" s="76">
        <v>0.7</v>
      </c>
    </row>
    <row r="14" spans="1:10" x14ac:dyDescent="0.25">
      <c r="A14" s="76">
        <v>0.70009999999999994</v>
      </c>
      <c r="B14" s="76">
        <v>0.8</v>
      </c>
    </row>
    <row r="15" spans="1:10" x14ac:dyDescent="0.25">
      <c r="A15" s="76">
        <v>0.80010000000000003</v>
      </c>
      <c r="B15" s="76">
        <v>0.9</v>
      </c>
    </row>
    <row r="16" spans="1:10" x14ac:dyDescent="0.25">
      <c r="A16" s="76">
        <v>0.90010000000000001</v>
      </c>
      <c r="B16" s="76">
        <v>1</v>
      </c>
    </row>
    <row r="17" spans="1:2" x14ac:dyDescent="0.25">
      <c r="A17" s="76">
        <v>1.0001199999999999</v>
      </c>
      <c r="B17" s="76">
        <v>10</v>
      </c>
    </row>
  </sheetData>
  <sheetProtection algorithmName="SHA-512" hashValue="iye8xsOXaPA46rG3k9LB5+jgAmq4cN1ybMdS89p045B1Fil6Fcca7DGLV4x4Qn6zfGpoPMv9Y15qTUMVgLFYyg==" saltValue="U9os82dXvns3ONDXnGyY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OBRAT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Gandžala</dc:creator>
  <cp:lastModifiedBy>Miroslav Gandžala</cp:lastModifiedBy>
  <dcterms:created xsi:type="dcterms:W3CDTF">2015-06-05T18:19:34Z</dcterms:created>
  <dcterms:modified xsi:type="dcterms:W3CDTF">2025-01-09T16:06:44Z</dcterms:modified>
</cp:coreProperties>
</file>